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firstSheet="1" activeTab="5"/>
  </bookViews>
  <sheets>
    <sheet name="Calculation" sheetId="1" state="hidden" r:id="rId1"/>
    <sheet name="FCC Sup B to OET B65 Ed97-01" sheetId="2" r:id="rId2"/>
    <sheet name="ACMA Cover Letter Jan2013" sheetId="3" r:id="rId3"/>
    <sheet name="Australia - ACMA 2005" sheetId="4" r:id="rId4"/>
    <sheet name="New Zealand NZS2772-1999" sheetId="5" r:id="rId5"/>
    <sheet name="NOTES" sheetId="6" r:id="rId6"/>
  </sheets>
  <definedNames>
    <definedName name="FREQUENCY_BAND">'Australia - ACMA 2005'!$B$56:$B$69</definedName>
    <definedName name="_xlnm.Print_Area" localSheetId="2">'ACMA Cover Letter Jan2013'!$A$1:$E$41</definedName>
    <definedName name="_xlnm.Print_Area" localSheetId="3">'Australia - ACMA 2005'!$A$1:$F$37</definedName>
    <definedName name="_xlnm.Print_Area" localSheetId="1">'FCC Sup B to OET B65 Ed97-01'!$A$1:$E$25</definedName>
    <definedName name="_xlnm.Print_Area" localSheetId="4">'New Zealand NZS2772-1999'!$A$1:$E$34</definedName>
  </definedNames>
  <calcPr fullCalcOnLoad="1"/>
</workbook>
</file>

<file path=xl/comments2.xml><?xml version="1.0" encoding="utf-8"?>
<comments xmlns="http://schemas.openxmlformats.org/spreadsheetml/2006/main">
  <authors>
    <author>Armour</author>
  </authors>
  <commentList>
    <comment ref="B24" authorId="0">
      <text>
        <r>
          <rPr>
            <b/>
            <sz val="9"/>
            <rFont val="Tahoma"/>
            <family val="2"/>
          </rPr>
          <t>More conservative than the FCC guide at 70cm and higher bands.</t>
        </r>
        <r>
          <rPr>
            <sz val="9"/>
            <rFont val="Tahoma"/>
            <family val="2"/>
          </rPr>
          <t xml:space="preserve">
</t>
        </r>
      </text>
    </comment>
    <comment ref="B25" authorId="0">
      <text>
        <r>
          <rPr>
            <b/>
            <sz val="9"/>
            <rFont val="Tahoma"/>
            <family val="2"/>
          </rPr>
          <t>More conservative than the FCC guide at 70cm and higher bands.</t>
        </r>
        <r>
          <rPr>
            <sz val="9"/>
            <rFont val="Tahoma"/>
            <family val="2"/>
          </rPr>
          <t xml:space="preserve">
</t>
        </r>
      </text>
    </comment>
  </commentList>
</comments>
</file>

<file path=xl/comments4.xml><?xml version="1.0" encoding="utf-8"?>
<comments xmlns="http://schemas.openxmlformats.org/spreadsheetml/2006/main">
  <authors>
    <author>Armour</author>
  </authors>
  <commentList>
    <comment ref="E32" authorId="0">
      <text>
        <r>
          <rPr>
            <b/>
            <sz val="9"/>
            <rFont val="Tahoma"/>
            <family val="2"/>
          </rPr>
          <t>VK2CZ: ACMA Table 2b does NOT completely follow calculated EMR. The calculated distances represented here are more CONSERVATIVE.</t>
        </r>
        <r>
          <rPr>
            <sz val="9"/>
            <rFont val="Tahoma"/>
            <family val="2"/>
          </rPr>
          <t xml:space="preserve">
</t>
        </r>
      </text>
    </comment>
  </commentList>
</comments>
</file>

<file path=xl/sharedStrings.xml><?xml version="1.0" encoding="utf-8"?>
<sst xmlns="http://schemas.openxmlformats.org/spreadsheetml/2006/main" count="679" uniqueCount="482">
  <si>
    <t>STATION CALLSIGN:</t>
  </si>
  <si>
    <t>David Burger</t>
  </si>
  <si>
    <t>FREQUENCY BAND</t>
  </si>
  <si>
    <t>MHz</t>
  </si>
  <si>
    <t>TX PEP power</t>
  </si>
  <si>
    <t>Watts</t>
  </si>
  <si>
    <t>Average power</t>
  </si>
  <si>
    <t>Antenna gain (Isotropic)</t>
  </si>
  <si>
    <t>dB</t>
  </si>
  <si>
    <t>Linear Gain with losses</t>
  </si>
  <si>
    <t>Lowest height of antenna (AGL)</t>
  </si>
  <si>
    <t>m</t>
  </si>
  <si>
    <t>Is antenna accessible to Public?</t>
  </si>
  <si>
    <t>YOU ARE IN CATEGORY</t>
  </si>
  <si>
    <t>Declaration of Conformity to Category 2</t>
  </si>
  <si>
    <t>I declare that I have had an EMR assessment completed of my station for the non-compliant frequency band and the following applies:</t>
  </si>
  <si>
    <t>Self-Assessment Workings Below:</t>
  </si>
  <si>
    <t>Clarification Comments</t>
  </si>
  <si>
    <t>Closest PUBLIC access to Antenna (m)</t>
  </si>
  <si>
    <r>
      <t xml:space="preserve">Please find enclosed a copy of NATA certified EMR Compliance Report. </t>
    </r>
    <r>
      <rPr>
        <b/>
        <sz val="10"/>
        <rFont val="Verdana"/>
        <family val="2"/>
      </rPr>
      <t>OR.</t>
    </r>
  </si>
  <si>
    <t>ACA EMR COMPLIANCE CALCULATION</t>
  </si>
  <si>
    <t>Ref Formula (4) and (5) from ACA "Guidelines on the assessment of installations against EMR exposure limits (Sept 2000)</t>
  </si>
  <si>
    <t>Freq:</t>
  </si>
  <si>
    <t>Mhz</t>
  </si>
  <si>
    <t>ANTENNA</t>
  </si>
  <si>
    <t>TEST</t>
  </si>
  <si>
    <t>ANT GAIN</t>
  </si>
  <si>
    <t>COMPLIANCE of TOOL to ACA.</t>
  </si>
  <si>
    <t>Power:</t>
  </si>
  <si>
    <t>watt</t>
  </si>
  <si>
    <t>Dipole/array</t>
  </si>
  <si>
    <t xml:space="preserve"> table 2a</t>
  </si>
  <si>
    <t>spec</t>
  </si>
  <si>
    <t>OK</t>
  </si>
  <si>
    <t>Ant Gain:</t>
  </si>
  <si>
    <t>dBi</t>
  </si>
  <si>
    <t xml:space="preserve"> table 2b</t>
  </si>
  <si>
    <t>Feedline Loss:</t>
  </si>
  <si>
    <t>Tribander</t>
  </si>
  <si>
    <t xml:space="preserve"> table 3</t>
  </si>
  <si>
    <t>spec + 1dB</t>
  </si>
  <si>
    <t>OK, ADD 1dB to Tribander gain</t>
  </si>
  <si>
    <t>Off-axis attenuation (yagi)</t>
  </si>
  <si>
    <t>Quarter wave vertical</t>
  </si>
  <si>
    <t xml:space="preserve"> table 4</t>
  </si>
  <si>
    <t>1 dBi</t>
  </si>
  <si>
    <t>Half Wave Dipole</t>
  </si>
  <si>
    <t xml:space="preserve"> table 5</t>
  </si>
  <si>
    <t>2dBi</t>
  </si>
  <si>
    <t xml:space="preserve">Minimum Distance </t>
  </si>
  <si>
    <t xml:space="preserve"> table 6</t>
  </si>
  <si>
    <t>1dBi</t>
  </si>
  <si>
    <t>5/8 Wave Vertical</t>
  </si>
  <si>
    <t xml:space="preserve"> table 7</t>
  </si>
  <si>
    <t>4dBi</t>
  </si>
  <si>
    <t>17 Ele Yagi</t>
  </si>
  <si>
    <t xml:space="preserve"> table 8</t>
  </si>
  <si>
    <t>16.8dBi</t>
  </si>
  <si>
    <t>Discone</t>
  </si>
  <si>
    <t xml:space="preserve"> table 9</t>
  </si>
  <si>
    <t xml:space="preserve"> table 10</t>
  </si>
  <si>
    <t>Quarter Wave Sloper</t>
  </si>
  <si>
    <t xml:space="preserve"> table 11</t>
  </si>
  <si>
    <t>7.5dBi</t>
  </si>
  <si>
    <t>OK, use 7.5dBi</t>
  </si>
  <si>
    <t>Yagi Array</t>
  </si>
  <si>
    <t xml:space="preserve"> table 12</t>
  </si>
  <si>
    <t>24dBi</t>
  </si>
  <si>
    <t>** WARNING**</t>
  </si>
  <si>
    <t>The distance calculations meet or exceed ACA recommendations as per compliance notes</t>
  </si>
  <si>
    <t>Above 50Mhz however, ACA distance limits are no longer frequency dependant, making the results possibly conservative to accepted calculations.</t>
  </si>
  <si>
    <t>Modulation Form factor</t>
  </si>
  <si>
    <t>Antenna and tower is located on private land and nearest PUBLIC access point is footpatch at front gate. From site inspection.</t>
  </si>
  <si>
    <t>Watts EIRP (&lt;3,200watts for cat 1.)</t>
  </si>
  <si>
    <t>PUBLIC EXPOSURE DISTANCE IN MAIN BEAM</t>
  </si>
  <si>
    <t>PUBLIC EXPOSURE DISTANCE TO SIDELOBES</t>
  </si>
  <si>
    <t>LOCATION:</t>
  </si>
  <si>
    <t>Evaluated by:</t>
  </si>
  <si>
    <t>Date:</t>
  </si>
  <si>
    <t>ACMA - Human Exposure to EMR: Assessment of Amateur Radio Compliance.</t>
  </si>
  <si>
    <t>Lookup tables</t>
  </si>
  <si>
    <t>Packet</t>
  </si>
  <si>
    <t>Repeaters / Beacon</t>
  </si>
  <si>
    <t>Contests</t>
  </si>
  <si>
    <t>Broadcast</t>
  </si>
  <si>
    <t>Feedline Cable</t>
  </si>
  <si>
    <t>Feedline Length (m)</t>
  </si>
  <si>
    <t>Transmission time ratio (in a 6min period)</t>
  </si>
  <si>
    <t>Feedline Loss</t>
  </si>
  <si>
    <t>Conversational SSB</t>
  </si>
  <si>
    <t>Conversational SSB compression</t>
  </si>
  <si>
    <t>Voice FM</t>
  </si>
  <si>
    <t>AM Voice 50% Modulation</t>
  </si>
  <si>
    <t>AM Voice 100% Modulation</t>
  </si>
  <si>
    <t>Conversational CW</t>
  </si>
  <si>
    <t>Digital  PSK31, AMTOR, MFSK, WSJT, RTTY</t>
  </si>
  <si>
    <t>Carrier</t>
  </si>
  <si>
    <t>Analogue TV</t>
  </si>
  <si>
    <t>RG-8X</t>
  </si>
  <si>
    <t>RG-213</t>
  </si>
  <si>
    <t>LDF-2</t>
  </si>
  <si>
    <t>LDF-4</t>
  </si>
  <si>
    <t>LDF-5</t>
  </si>
  <si>
    <t>RG-58 / RG-59</t>
  </si>
  <si>
    <t>RG-223</t>
  </si>
  <si>
    <t>If you are not Cat 2 compliant, change working conditions.</t>
  </si>
  <si>
    <t>Replicates Table 2a.2b.</t>
  </si>
  <si>
    <t>m     (&gt;10m for category 1)</t>
  </si>
  <si>
    <t>CATEGORY 2 COMPLIANCE</t>
  </si>
  <si>
    <t>m (Should be &lt; Public Access)</t>
  </si>
  <si>
    <t>Three Element Tribander (20m)</t>
  </si>
  <si>
    <t>Three Element Tribander (15m)</t>
  </si>
  <si>
    <t>Three Element Tribander (10m)</t>
  </si>
  <si>
    <t>Quarter Wave Vertical Antenna</t>
  </si>
  <si>
    <t>Half Wave Wire Dipole Antenna</t>
  </si>
  <si>
    <t>5/8 Wave Ground Plane Antenna</t>
  </si>
  <si>
    <t>17 Element Yagi</t>
  </si>
  <si>
    <t>Eight, 17 Element yagis</t>
  </si>
  <si>
    <t>HF/VHF Discone Antenna</t>
  </si>
  <si>
    <t>Quarter Wave Half-Sloper Antenna</t>
  </si>
  <si>
    <t>The known shortcomings of the ACMA document are:</t>
  </si>
  <si>
    <t>The user is recommended to read the assessment guide, noting that this calculator will provide matching or slightly conservative safe distance estimates to that shown in the ACMA Document. This calculator is not a substitute for the graphical or detailed site analysis shown in that guide.</t>
  </si>
  <si>
    <t>New Zealand - Amateur Radio Service: Self Assessment of Complaince with NZS2772:Part 1: 1999</t>
  </si>
  <si>
    <t>This calculator uses Peak Envelope Power (PEP) at the transmitter output to perform its calculations.</t>
  </si>
  <si>
    <t>The user is recommended to read the assessment guide, noting that this calculator will provide matching or slightly conservative safe distance estimates. New Zealand has largely adopted the ACMA guidelines, the 5MHz band is included here. The 136KHz band is excluded.</t>
  </si>
  <si>
    <t>Valid for frequencies below 1300MHz</t>
  </si>
  <si>
    <t>The reference document used for this assessment is titled: "Evaluating Compliance with FCC Guidelines for Human Exposure to Radiofrequency Electromagnetic Fields". FCC Office of Engineering &amp; Technology Supplement B Edition 97-01 to OET Bulletin 65 Edition 97-01, dated November 1997.</t>
  </si>
  <si>
    <t>The user is recommended to read the assessment guide, noting that this calculator will provide matching or slightly conservative safe distance estimates. This calculator is not a substitute for the graphical or detailed site analysis shown in that guide.</t>
  </si>
  <si>
    <t>K3HZ</t>
  </si>
  <si>
    <t xml:space="preserve">m </t>
  </si>
  <si>
    <t>replicates Table 4h.</t>
  </si>
  <si>
    <t>1m HF Loop</t>
  </si>
  <si>
    <t>Mobile stations and point to point links now appear to be included in the 2005 Guide, noting they were specifically excluded from the 2002 Guide.</t>
  </si>
  <si>
    <t>The reference document used for this assessment is titled: "Amateur Radio Service: Self assessment of Compliance with the requirements of NZS2772"Part1:1999</t>
  </si>
  <si>
    <t>The known shortcomings of the FCC document are:</t>
  </si>
  <si>
    <t>per 30.48m at 50Mhz</t>
  </si>
  <si>
    <t>Open Wire Ladder</t>
  </si>
  <si>
    <t>Average' Watts with feedline losses</t>
  </si>
  <si>
    <t>Antenna Gain with losses (linear)</t>
  </si>
  <si>
    <t>Controlled Distance -  minimum distance</t>
  </si>
  <si>
    <t>Mod Factor</t>
  </si>
  <si>
    <t>Time Factor over 6 minutes.</t>
  </si>
  <si>
    <t>Watts EIRP</t>
  </si>
  <si>
    <t>Evaluating Compliance with FCC Guidelines for Human Exposure to Radiofrequency Electromagnetic Fields</t>
  </si>
  <si>
    <t>Copy this whole worksheet for each band.</t>
  </si>
  <si>
    <t>The FCC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FCC EMR Guide.. (and this calculator of course).</t>
  </si>
  <si>
    <t>USA FCC OET Calculation Guide</t>
  </si>
  <si>
    <t>dB per 30.48m at 50Mhz</t>
  </si>
  <si>
    <t>From FCC Worksheet.</t>
  </si>
  <si>
    <t>Casual / Mobile</t>
  </si>
  <si>
    <t>Please do the manual verification requested in tables 18 through 31. Please verify for additional updates.</t>
  </si>
  <si>
    <t>The ACMA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ACMA EMR Guide.. (and this calculator of course).</t>
  </si>
  <si>
    <r>
      <t xml:space="preserve">The ACMA safe working distance in this 2005 version have almost doubled from those originally published by them in 2002. Please check for more recent updates. The 5MHz band is not part of the ACMA guide, but </t>
    </r>
    <r>
      <rPr>
        <b/>
        <sz val="12"/>
        <rFont val="Arial Narrow"/>
        <family val="2"/>
      </rPr>
      <t>IS INCLUDED</t>
    </r>
    <r>
      <rPr>
        <sz val="12"/>
        <rFont val="Arial Narrow"/>
        <family val="2"/>
      </rPr>
      <t xml:space="preserve"> in this calculator.</t>
    </r>
  </si>
  <si>
    <t>This calculator uses Peak Envelope Power (PEP) at the transmitter output to perform its calculations. It include the 5MHz band, noting regulatory power limits apply.</t>
  </si>
  <si>
    <t>Disclaimer</t>
  </si>
  <si>
    <t>Uncontrolled Distance - Recreational minimum</t>
  </si>
  <si>
    <t xml:space="preserve">This calculator uses Peak Envelope Power (PEP) at the transmitter output to perform its calculations. </t>
  </si>
  <si>
    <t>dB / 30.48m at Operating Frequency</t>
  </si>
  <si>
    <t>ENTER your Antenna gain (Isotropic)</t>
  </si>
  <si>
    <t>from table 10</t>
  </si>
  <si>
    <t>from table 17</t>
  </si>
  <si>
    <t>from table 9</t>
  </si>
  <si>
    <t>from table 12</t>
  </si>
  <si>
    <t>from table 7</t>
  </si>
  <si>
    <t>from table 14,15</t>
  </si>
  <si>
    <t>from table 16</t>
  </si>
  <si>
    <t>from table 6,8</t>
  </si>
  <si>
    <t>from table 5</t>
  </si>
  <si>
    <t>dB per 30.48m at Operating Frequency</t>
  </si>
  <si>
    <t>Antenna and tower is located on private land and nearest PUBLIC access point is sidewalk at front gate. From site inspection.</t>
  </si>
  <si>
    <t>COMPLETE BLUE SHADED ITEMS ONLY</t>
  </si>
  <si>
    <t>Suggested gain figure:</t>
  </si>
  <si>
    <t>Antenna Type lookup</t>
  </si>
  <si>
    <t>note</t>
  </si>
  <si>
    <t>With feedline losses</t>
  </si>
  <si>
    <t>assuming a 0dBi Antenna gain</t>
  </si>
  <si>
    <t>Columbia University</t>
  </si>
  <si>
    <t>This spreadsheet is not warranted nor guaranteed. No liability accepted, please verify your calculations with published guides. All the best, David Burger  (  k3hz@ieee.org )</t>
  </si>
  <si>
    <t>fuddle factor Low</t>
  </si>
  <si>
    <t>fuddle factor high</t>
  </si>
  <si>
    <t>These technically should be a constant value !!</t>
  </si>
  <si>
    <t>SAME "f" AS 20M ?</t>
  </si>
  <si>
    <t>Human Exposure to EMR: Assessment of Amateur Radio Stations for Compliance with ACA Requirements, May 2005, version 2.0</t>
  </si>
  <si>
    <t>Watts (Note 1kw permit on issue)</t>
  </si>
  <si>
    <t>VK2CZ</t>
  </si>
  <si>
    <t>50 Kuringai Chase, MOUNT COLAH ,NSW 2079</t>
  </si>
  <si>
    <t>© David Burger 2005</t>
  </si>
  <si>
    <t>David Burger, Chartered Professional Engineer</t>
  </si>
  <si>
    <t>Antenna is located in the side yard of property and is not physically accessible</t>
  </si>
  <si>
    <t>Compliance Level 1 Transmitters</t>
  </si>
  <si>
    <t>Compliance Level 2 Transmitters</t>
  </si>
  <si>
    <t>I conducted the assessment using the spreadsheet that I wrote in 2001 and updated with revised ACMA guidelines in 2005.</t>
  </si>
  <si>
    <r>
      <t xml:space="preserve">I do </t>
    </r>
    <r>
      <rPr>
        <b/>
        <i/>
        <sz val="9"/>
        <rFont val="Verdana"/>
        <family val="2"/>
      </rPr>
      <t>NOT</t>
    </r>
    <r>
      <rPr>
        <i/>
        <sz val="9"/>
        <rFont val="Verdana"/>
        <family val="2"/>
      </rPr>
      <t xml:space="preserve"> have any fixed operation on 160m, 80/75m, 40m,30,18m and 12m bands, as I operate these from my car only, and mobile is excluded from this assessment.</t>
    </r>
  </si>
  <si>
    <t>I entered in the key attribute data to find the installation is in Category 2 for the 20m, 15m and 10m bands.</t>
  </si>
  <si>
    <r>
      <t>1</t>
    </r>
    <r>
      <rPr>
        <sz val="10"/>
        <rFont val="Verdana"/>
        <family val="2"/>
      </rPr>
      <t>. I declare conformity of the transmitter installation, and that the data presented in the spreadsheet replicates the physical installation.</t>
    </r>
  </si>
  <si>
    <t>ACMA/2012/1556</t>
  </si>
  <si>
    <t>3(c),</t>
  </si>
  <si>
    <t>The size of the amplifier is 435mm wide, 190mm high and 465mm deep.</t>
  </si>
  <si>
    <t>There is no tilt on the amplifier. If this question refers to differential phase tilt, this is not measured or specified.</t>
  </si>
  <si>
    <t xml:space="preserve">Manufacturer is EMTRON, Kogarah, NSW </t>
  </si>
  <si>
    <t>Model Number is DX-2.</t>
  </si>
  <si>
    <t>Power level of linear amplifier is 1000watts PEP output.</t>
  </si>
  <si>
    <t>The amplifier has no emission designator, as this is defined by the driving transceiver. For SSB this is A3J, J3E and for CW A1A.</t>
  </si>
  <si>
    <r>
      <t>3(b).</t>
    </r>
    <r>
      <rPr>
        <sz val="10"/>
        <rFont val="Verdana"/>
        <family val="2"/>
      </rPr>
      <t xml:space="preserve">  Copies of assessment spreadsheets and calculations attached. </t>
    </r>
  </si>
  <si>
    <t>A copy of the base spreadsheet used is included in this submission, if ACMA choose to test and validate or audit the formulas translation from the ACMA 2005 Guidelines.</t>
  </si>
  <si>
    <r>
      <t>3(a)</t>
    </r>
    <r>
      <rPr>
        <sz val="10"/>
        <rFont val="Verdana"/>
        <family val="2"/>
      </rPr>
      <t>. Date of asessment:13 February 2013</t>
    </r>
  </si>
  <si>
    <t>Transmitter driver is an Icom IC-7800 transceiver with r3.1 software loaded, with ALC feedback providing approx 50watts drive to the amplifier</t>
  </si>
  <si>
    <t>ACMA REFERENCE No:</t>
  </si>
  <si>
    <r>
      <t>2.</t>
    </r>
    <r>
      <rPr>
        <sz val="10"/>
        <rFont val="Verdana"/>
        <family val="2"/>
      </rPr>
      <t xml:space="preserve"> I performed this assessment myself.</t>
    </r>
  </si>
  <si>
    <r>
      <t xml:space="preserve">3. </t>
    </r>
    <r>
      <rPr>
        <sz val="10"/>
        <rFont val="Verdana"/>
        <family val="2"/>
      </rPr>
      <t>David E Burger, Chartered Professional Engineer, Electronics and Telecommunications, BEng(Electrical)</t>
    </r>
  </si>
  <si>
    <t>The EMTRON DX-2 Amplifier gain is unspecified, however the GU74b tube used in this unit have a nominal gain of approx 13dB.</t>
  </si>
  <si>
    <t>ACMA/2012/????</t>
  </si>
  <si>
    <t>MOUNT COLAH, NSW 2079</t>
  </si>
  <si>
    <t xml:space="preserve">I also declare this spreadsheet has been exhaustively tested to replicate ALL of the tables and scenarios listed in Human Exposure to </t>
  </si>
  <si>
    <t>EMR: Assessment of Amateur Radio Stations for Compliance with ACA Requirements, May 2005, version 2.0</t>
  </si>
  <si>
    <t>VK8AA</t>
  </si>
  <si>
    <t>Surf Lifesaving Clubrooms, Brinkin</t>
  </si>
  <si>
    <t>My Antenna is:</t>
  </si>
  <si>
    <t>Hygain TH7DX Tribander</t>
  </si>
  <si>
    <t>I declare that I have had an EMR assessment completed of my station for the non-compliant frequency band and the following distance separations applies:</t>
  </si>
  <si>
    <t>I declare I have followed the AS2772.10 Appendix B requirements.</t>
  </si>
  <si>
    <t>The reference document used for this assessment is titled: "Human Exposure to EMR: Assessment of Amateur Radio Stations for Compliance with ACA Requirements", May 2005, version 2.0.  Logic fixed for Category 1.</t>
  </si>
  <si>
    <r>
      <t xml:space="preserve">Australian ACMA Calculation Guide.  </t>
    </r>
    <r>
      <rPr>
        <b/>
        <i/>
        <sz val="16"/>
        <color indexed="9"/>
        <rFont val="Arial Narrow"/>
        <family val="2"/>
      </rPr>
      <t>V6, updated logic around definition of Category 1 - 6Sep2017.</t>
    </r>
  </si>
  <si>
    <t>If you are not Cat 2 compliant, please change working conditions.</t>
  </si>
  <si>
    <t>ACMA - Human Exposure to EMR: Assessment of Amateur Radio Compliance. V6, Sep2017</t>
  </si>
  <si>
    <t>rusty</t>
  </si>
  <si>
    <t>New Zealand Calculation Guide, V6, updated logic around definition of Category 1 - 6Sep2017.</t>
  </si>
  <si>
    <t>ACMA Extract</t>
  </si>
  <si>
    <t>ATTACHMENT C</t>
  </si>
  <si>
    <t>EXPLANATORY STATEMENT</t>
  </si>
  <si>
    <t>Issued by the Authority of the Australian Communications Authority</t>
  </si>
  <si>
    <t>Radiocommunications Act 199 2</t>
  </si>
  <si>
    <t>Radiocommunications Licence Conditions (Apparatus Licence) Determination</t>
  </si>
  <si>
    <t>Legislative Provisions</t>
  </si>
  <si>
    <t>Paragraph 1 07(1 )(f) of the Radiocommunications Act 1992 (the Act) allows the</t>
  </si>
  <si>
    <t>Australian Communications Authority (the ACA) to determine, by written instrument,</t>
  </si>
  <si>
    <t>conditions applicable to particular types of apparatus licences.</t>
  </si>
  <si>
    <t>A determination made under paragraph 107(1)(f) is a disallowable ins1rument for the</t>
  </si>
  <si>
    <t>purposes of section 46A of the Acts Interpretation Act 1901.</t>
  </si>
  <si>
    <t>Purpose</t>
  </si>
  <si>
    <t>The Radiocommunications Licence Conditions (Apparatus Licence) Determination</t>
  </si>
  <si>
    <t>2003 (the apparatus LCD) imposes, amongst other matters, electromagnetic radiation</t>
  </si>
  <si>
    <t>(EMR) requirements on licensees of certain transmitters.</t>
  </si>
  <si>
    <t>Background</t>
  </si>
  <si>
    <t>It is Commonwealth Government policy that people should not be exposed to a level</t>
  </si>
  <si>
    <t>of EMR produced by radiocommunications transmitters above recommended</t>
  </si>
  <si>
    <t>exposure limits.</t>
  </si>
  <si>
    <t>The ACA is the agency responsible for implementing this policy. A dual approach is</t>
  </si>
  <si>
    <t>used:</t>
  </si>
  <si>
    <t>• a standard, which applies at point of supply to the market, for mobile</t>
  </si>
  <si>
    <t>transmitters with integral antennas; and</t>
  </si>
  <si>
    <t>• conditions on the licences authorising the operation of other transmitters.</t>
  </si>
  <si>
    <t>Under paragraph 107(1)(f) of the Act, the ACA may determine, by written instrument,</t>
  </si>
  <si>
    <t>conditions relating to a particular type of apparatus licence. These conditions are</t>
  </si>
  <si>
    <t>known as licence conditions determinations (LCDs). LCDs may contain the generic</t>
  </si>
  <si>
    <t>conditions particular to various apparatus licence types and licensing options,</t>
  </si>
  <si>
    <t>including details of assigned frequencies or frequency bands, permitted power levels,</t>
  </si>
  <si>
    <t>type of communications permitted, with whom the operator is permitted to</t>
  </si>
  <si>
    <t>communicate, callsign usage and relevant transmission parameters.</t>
  </si>
  <si>
    <t>The apparatus LCD, however, contains conditions that apply to all apparatus licences</t>
  </si>
  <si>
    <t>issued under subsection 100(1) or subsection IOOB(l) ofthe Act, without particular</t>
  </si>
  <si>
    <t>reference to licence type or licensing option.</t>
  </si>
  <si>
    <t>Page 1 of8</t>
  </si>
  <si>
    <t>G:\EMR\Regulations\LCD\Apparatus Licence 2003\apparatus LCD explanatory statement.doc</t>
  </si>
  <si>
    <t>The conditions imposed by the apparatus LCD relate to permitted communications</t>
  </si>
  <si>
    <t>and the exposure of the general public to EMR from radiocommunications</t>
  </si>
  <si>
    <t>transmitters.</t>
  </si>
  <si>
    <t>Permitted Communications</t>
  </si>
  <si>
    <t>The apparatus LCD provides that a licensee may only operate a transmitter to</t>
  </si>
  <si>
    <t>communicate with a station or a receiver if that communication is permitted by the</t>
  </si>
  <si>
    <t>licensee's licence. There are two exceptions:</t>
  </si>
  <si>
    <t>• the licensee is transmitting a message relating to an emergency situation; or</t>
  </si>
  <si>
    <t>• the licensee has been authorised by the ACA or an inspector to operate the</t>
  </si>
  <si>
    <t>transmitter in relation to an interference investigation.</t>
  </si>
  <si>
    <t>EMR Exposure</t>
  </si>
  <si>
    <t>To address community concern about possible health effects resulting from exposure</t>
  </si>
  <si>
    <t>to EMR, the apparatus LCD requires that a licensee:</t>
  </si>
  <si>
    <t>• ensures that members of the general public are not exposed, in excess of</t>
  </si>
  <si>
    <t>recognised exposure limits, to EMR produced by a transmitter operated by the</t>
  </si>
  <si>
    <t>licensee;</t>
  </si>
  <si>
    <t>• for a defined set of transmitters ('level2 criteria') assess compliance with the</t>
  </si>
  <si>
    <t>exposure limits, keep certain records relating to the assessment and produce</t>
  </si>
  <si>
    <t>this documentation to the ACA upon request; and</t>
  </si>
  <si>
    <t>• for other transmitters ('Ievell criteria') provide evidence of compliance, if</t>
  </si>
  <si>
    <t>need be, to the ACA upon request.</t>
  </si>
  <si>
    <t>Exposure limits are drawn from the Radiation Protection Standard for Maximum</t>
  </si>
  <si>
    <t>Exposure Levels to Radiofrequency- 3kHz to 300 GHz (2002) published by the</t>
  </si>
  <si>
    <t>Australian Radiation Protection and Nuclear Safety Agency (the ARP ANSA</t>
  </si>
  <si>
    <t>standard).</t>
  </si>
  <si>
    <t>A member of the general public is anybody who is not a radio frequency worker as</t>
  </si>
  <si>
    <t>defined in the ARP ANSA standard. A radio frequency worker or RF worker is a</t>
  </si>
  <si>
    <t>person who may be exposed to radio frequency fields under controlled conditions in</t>
  </si>
  <si>
    <t>the course of or intrinsic to the nature of their work.</t>
  </si>
  <si>
    <t>The EMR conditions apply only to single transmitters and do not address the</t>
  </si>
  <si>
    <t>cumulative impact of several transmitters operating at a single site.</t>
  </si>
  <si>
    <t>Regulation Impact Statement</t>
  </si>
  <si>
    <t>The permitted communications provisions in the apparatUs LCD are not new. They</t>
  </si>
  <si>
    <t>replicate those in the Radiocommunications Licence Conditions (Apparatus Licence)</t>
  </si>
  <si>
    <t>Determination No. 1 of 1997 which is revoked by the apparatus LCD.</t>
  </si>
  <si>
    <t>The Office of Regulation Review (ORR) has advised that adopting the exposure limits</t>
  </si>
  <si>
    <t>of the ARP ANSA standard does not require a regulation impact statement (RIS) as a</t>
  </si>
  <si>
    <t>RIS was prepared during the development of that standard. ORR has further advised</t>
  </si>
  <si>
    <t>that a RIS is not required for the general licensing matters contained in the apparatus</t>
  </si>
  <si>
    <t>Page 2 of8</t>
  </si>
  <si>
    <t>G:\EMR\Regulations\l.CD\Apparatus Licence 2003\apparatus LCD explanatory statement.doc</t>
  </si>
  <si>
    <t>LCD (ORR ID: 2002/3147) as they are of a minor and machinery nature and do not</t>
  </si>
  <si>
    <t>substantially alter existing arrangements.</t>
  </si>
  <si>
    <t>The record keeping requirement of the apparatus LCD was discussed in the RIS</t>
  </si>
  <si>
    <t>published in 1998, which described the ACA's intention to progressively introduce</t>
  </si>
  <si>
    <t>EMR regulation for all radiocommunications transmitters.</t>
  </si>
  <si>
    <t>Page 3 of8</t>
  </si>
  <si>
    <t>0:\EMR\Regulations\LCD\Apparatus Licence 2003\apparatus LCD explanatory statement.doc</t>
  </si>
  <si>
    <t>Notes on the Radiocommunications Licence Conditions (Appartatus Licence)</t>
  </si>
  <si>
    <t>Determination 2003</t>
  </si>
  <si>
    <t>Part 1 Preliminary</t>
  </si>
  <si>
    <t>Section 1 Name of the Determination</t>
  </si>
  <si>
    <t>Section 1 provides for the citation of the Detennination.</t>
  </si>
  <si>
    <t>Section 2 Commencement</t>
  </si>
  <si>
    <t>Section 2 provides that the commencement date of the Determination is 1 March</t>
  </si>
  <si>
    <t>Section 3 Scope</t>
  </si>
  <si>
    <t>Section 3 provides that the Determination imposes conditions on all transmitter</t>
  </si>
  <si>
    <t>licences issued under sections 100 or lOOB oftheRadiocommunications Act 1992. It</t>
  </si>
  <si>
    <t>also provides that, if a condition specified in an individual licence is inconsistent with</t>
  </si>
  <si>
    <t>a condition in the Determination, the condition on the individual licence applies.</t>
  </si>
  <si>
    <t>Section 4 Interpretation</t>
  </si>
  <si>
    <t>Subsection 4(1) defines tenns used in the Determination. The note explains where</t>
  </si>
  <si>
    <t>other terms used in the Determination may be defined.</t>
  </si>
  <si>
    <t>Subsection 4(2) provides that a reference to a document in the Determination made by</t>
  </si>
  <si>
    <t>the ACA or Standards Australia includes a reference to it as in force, or existing, from</t>
  </si>
  <si>
    <t>time to time.</t>
  </si>
  <si>
    <t>Subsection 4(3) provides that where a term defined in the ARP ANSA standard 1 is</t>
  </si>
  <si>
    <t>used in the Determination and not defined by this section, the definition in the</t>
  </si>
  <si>
    <t>ARP ANSA standard is to be used.</t>
  </si>
  <si>
    <t>Section 5 Revocation of Radiocommunications Licence Conditions (Apparatus</t>
  </si>
  <si>
    <t>Licence) Determination No. 1 of 1997</t>
  </si>
  <si>
    <t>Section 5 revokes the Radiocommunications Licence Conditions (Apparatus Licence)</t>
  </si>
  <si>
    <t>Determination No.1 of 1997.</t>
  </si>
  <si>
    <t>Part2 Operation of transmitters - general conditions</t>
  </si>
  <si>
    <t>Section 6 Conditions</t>
  </si>
  <si>
    <t>Section 6 provides that all licences issued under sections 100 or IOOB of the Act are</t>
  </si>
  <si>
    <t>subject to the conditions in Parts 2 and 3 of the Determination relating to the operation</t>
  </si>
  <si>
    <t>of transmitters under the licence. Transmitters authorised under Space licences or</t>
  </si>
  <si>
    <t>ARP ANSA standard has been developed by the Australian Radiation Protection and Nuclear</t>
  </si>
  <si>
    <t>Safety Agency.</t>
  </si>
  <si>
    <t>I</t>
  </si>
  <si>
    <t>Page4 of8</t>
  </si>
  <si>
    <t>mobile stations covered by the Radiocommunications (Electromagnetic Radiation -</t>
  </si>
  <si>
    <t>Human Exposure) Standard 2003 are exempt from the EMR exposure conditions.</t>
  </si>
  <si>
    <t>Subsection 6( 4) provides that mobile stations that complied with the</t>
  </si>
  <si>
    <t>Radiocommunications (Electromagnetic Radiation -Human Exposure) Standard</t>
  </si>
  <si>
    <t>2001 do not have to comply with the Radiocommunications (Electromagnetic</t>
  </si>
  <si>
    <t>Radiation -Human Exposure) Standard 2003 until 1 March 2004. Until that time</t>
  </si>
  <si>
    <t>such stations are taken to comply with Parts 2 and 3 of the Determination.</t>
  </si>
  <si>
    <t>Section 7 Permitted communications</t>
  </si>
  <si>
    <t>Section 7 prescribes that a licensee may only operate a transmitter to communicate</t>
  </si>
  <si>
    <t>with other stations in accordance with the licence. However, in certain specified</t>
  </si>
  <si>
    <t>circumstances operation not in accordance with the licence may also be permitted:</t>
  </si>
  <si>
    <t>• in an emergency; or</t>
  </si>
  <si>
    <t>• if an inspector provides written authorisation to the licensee to operate in a</t>
  </si>
  <si>
    <t>particular manner in order to investigate interference.</t>
  </si>
  <si>
    <t>The Note in this section advises that receivers are not afforded protection from</t>
  </si>
  <si>
    <t>interference that may be caused by industrial, scientific and medical (ISM)2</t>
  </si>
  <si>
    <t>applications in specified bands.</t>
  </si>
  <si>
    <t>Part3 Operation of transmitters - electromagnetic radiation</t>
  </si>
  <si>
    <t>requirements</t>
  </si>
  <si>
    <t>Section 8 Power flux density and field strengths</t>
  </si>
  <si>
    <t>Section 8 provides that EMR produced by a transmitter operated under a licence must</t>
  </si>
  <si>
    <t>not exceed the general public field strength limits in the ARP ANSA standard at places</t>
  </si>
  <si>
    <t>accessible to members of the general public. This section also provides criteria for the</t>
  </si>
  <si>
    <t>assessment of a transmitter that operates on a frequency of more than 10 MHz or</t>
  </si>
  <si>
    <t>simultaneously transmits on multiple frequencies.</t>
  </si>
  <si>
    <t>The Note in this section provides examples of a type of place that is accessible to a</t>
  </si>
  <si>
    <t>member of the general public.</t>
  </si>
  <si>
    <t>Section 9 Levell criteria</t>
  </si>
  <si>
    <t>Section 9 specifies the characteristics of transmitters that must comply with section 8</t>
  </si>
  <si>
    <t>but for which licensees do not have to produce documentation demonstrating</t>
  </si>
  <si>
    <t>compliance unless requested to do so by the ACA under subsection 9(3).</t>
  </si>
  <si>
    <t>The characteristics are:</t>
  </si>
  <si>
    <t>(a) the average total power supplied by the transmitter to all antennas fed by</t>
  </si>
  <si>
    <t>the transmitter is not more than I 00 watts and each antenna fed by the</t>
  </si>
  <si>
    <t>transmitter is installed so that it is inaccessible to a member of the general</t>
  </si>
  <si>
    <t>public; or</t>
  </si>
  <si>
    <t>ISM applications include plastic welders, chemical analysis equipment, medical diathermy</t>
  </si>
  <si>
    <t>equipment and domestic microwave ovens.</t>
  </si>
  <si>
    <t>PageS of8</t>
  </si>
  <si>
    <t>G:\EMR\Regulations\I..CD\Apparatus Licence 2003\apparatus LCD explanatory statement.doc</t>
  </si>
  <si>
    <t>(b) the bottom of the lowest antenna fed by the transmitter is at least 10 metres</t>
  </si>
  <si>
    <t>from ground level and the average total equivalent isotropically radiated</t>
  </si>
  <si>
    <t>power of all antennas fed by the transmitter is not more than 3200 watts in</t>
  </si>
  <si>
    <t>any direction; or</t>
  </si>
  <si>
    <t>(c) the transmitter is a point-to point link operating at more than 1 GHz; or</t>
  </si>
  <si>
    <t>(d) a mobile station for which the average total power supplied by the station</t>
  </si>
  <si>
    <t>to all antennas by the station is not more than 100 watts.</t>
  </si>
  <si>
    <t>Any information requested by the ACA must be provided within 20 days of the</t>
  </si>
  <si>
    <t>ACA's request. However, where a licensee is unable to provide the information</t>
  </si>
  <si>
    <t>within the requested 20 day period and accordingly advises the ACA together with</t>
  </si>
  <si>
    <t>supporting evidence within that period, the licensee can propose a date to meet the</t>
  </si>
  <si>
    <t>request and the ACA must take this into consideration before instituting regulatory</t>
  </si>
  <si>
    <t>action against the licensee.</t>
  </si>
  <si>
    <t>The first note in this section provides examples of a type of place that is inaccessible</t>
  </si>
  <si>
    <t>to a member of the general public.</t>
  </si>
  <si>
    <t>The second note in this section advises that regulatory action by the ACA against a</t>
  </si>
  <si>
    <t>licensee to suspend or cancel an apparatus licence is reviewable under section 285 of</t>
  </si>
  <si>
    <t>the Act.</t>
  </si>
  <si>
    <t>Section 10 Level 2 criteria</t>
  </si>
  <si>
    <t>Section 10 provides that a licensee must evaluate and document the compliance with</t>
  </si>
  <si>
    <t>EMR exposure limits of the operation of a transmitter that does not meet the level 1</t>
  </si>
  <si>
    <t>criteria of section 9.</t>
  </si>
  <si>
    <t>This section also provides that if a licensee spatially averages measurements in the</t>
  </si>
  <si>
    <t>evaluation of a transmitter against the EMR exposure limits, then these measurements</t>
  </si>
  <si>
    <t>must be made in accordance with section 2. 7 of the ARP ANSA standard.</t>
  </si>
  <si>
    <t>The Note in this section lists models or methods than can be applied in assessing</t>
  </si>
  <si>
    <t>EMR exposure limits.</t>
  </si>
  <si>
    <t>Section 11 Changes to an installed transmitter</t>
  </si>
  <si>
    <t>Section 11 provides that if a level 1 criteria transmitter is changed such that it no</t>
  </si>
  <si>
    <t>longer meets the Ievell requirements of section 9, it must be evaluated in accordance</t>
  </si>
  <si>
    <t>with section 10. The section also includes some guidance as to what a change to the</t>
  </si>
  <si>
    <t>transmitter includes, for example, moving the transmitter to a different site.</t>
  </si>
  <si>
    <t>Section 12 Multi-transmitter sites</t>
  </si>
  <si>
    <t>Section 12 provides that where a transmitter operates from the same site as one or</t>
  </si>
  <si>
    <t>more other transmitters, and documentation exists to show that the EMR from the site</t>
  </si>
  <si>
    <t>from all the transmitters does not expose the general public in excess of the limits</t>
  </si>
  <si>
    <t>prescribed by section 8 then that documentation will be accepted as evidence of</t>
  </si>
  <si>
    <t>compliance of the operation of the single transmitter.</t>
  </si>
  <si>
    <t>Page 6 of8</t>
  </si>
  <si>
    <t>The section also makes provision for the ACA to access such documents and provides</t>
  </si>
  <si>
    <t>that where such documentation is kept the licensee is deemed to have complied with</t>
  </si>
  <si>
    <t>the record keeping requirements in paragraph 15(1 )(e).</t>
  </si>
  <si>
    <t>Section 13 Exception to ARP ANSA standard- compliance documentation</t>
  </si>
  <si>
    <t>before 1 March 2003</t>
  </si>
  <si>
    <t>Section 13 provides that where the operation of a transmitter was assessed, before the</t>
  </si>
  <si>
    <t>commencement of the Determination, against the general public exposure limits of</t>
  </si>
  <si>
    <t>ASINZS 2772.1 (lnt):I998 Radiofrequency fields part 1 Maximum exposure levels-</t>
  </si>
  <si>
    <t>3 kHz to 300 GHz and found to be compliant with those limits, that assessment will be</t>
  </si>
  <si>
    <t>accepted as evidence of compliance with the exposure limits prescribed by section 8.</t>
  </si>
  <si>
    <t>It also makes provision for the ACA to access such documents and provides that</t>
  </si>
  <si>
    <t>where such documentation is kept the licensee is deemed to have complied with the</t>
  </si>
  <si>
    <t>record keeping requirements in paragraph 15(1)(e).</t>
  </si>
  <si>
    <t>Part4 Records</t>
  </si>
  <si>
    <t>Section 14 Application of Part 4</t>
  </si>
  <si>
    <t>Section 14 provides that Part 4 of this Determination applies, after 31 May 2003, to</t>
  </si>
  <si>
    <t>those transmitters to which section 10 applies, being transmitters subject to level 2</t>
  </si>
  <si>
    <t>criteria.</t>
  </si>
  <si>
    <t>Section 15 Records</t>
  </si>
  <si>
    <t>Section 15 prescribes the records a licensee must keep in relation to a transmitter to</t>
  </si>
  <si>
    <t>which Part 4 applies, where those records must be kept, and that they must be kept for</t>
  </si>
  <si>
    <t>a year. The records required to be kept are:</t>
  </si>
  <si>
    <t>• a declaration of conformity;</t>
  </si>
  <si>
    <t>• a copy of any agency agreement, as permitted by section 18 of the</t>
  </si>
  <si>
    <t>Determination;</t>
  </si>
  <si>
    <t>• the name and qualifications of the person that assessed the compliance of the</t>
  </si>
  <si>
    <t>transmitter;</t>
  </si>
  <si>
    <t>• the dates of any assessments;</t>
  </si>
  <si>
    <t>• a statement of each method of assessment of the compliance of the transmitter,</t>
  </si>
  <si>
    <t>including any graphs, charts, mathematical formulae or site measurement</t>
  </si>
  <si>
    <t>used; and</t>
  </si>
  <si>
    <t>• details of the transmitter including its power level, gain, size, tilt,</t>
  </si>
  <si>
    <t>manufacturer, model number and emission designator.</t>
  </si>
  <si>
    <t>Section 16 Provision of information to authorised officer</t>
  </si>
  <si>
    <t>Section 16 provides that the licensee must give the information, which is to be kept</t>
  </si>
  <si>
    <t>under section 15, to an ACA officer within 20 days of an ACA's request. This section</t>
  </si>
  <si>
    <t>also provides that where a licensee is unable to present the information within the</t>
  </si>
  <si>
    <t>requested 20 day period and accordingly advises the ACA together with supporting</t>
  </si>
  <si>
    <t>evidence within that period, the licensee can propose a date to meet the request and</t>
  </si>
  <si>
    <t>the ACA must take this into consideration before instituting regulatory action against</t>
  </si>
  <si>
    <t>the licensee.</t>
  </si>
  <si>
    <t>Page 7 of8</t>
  </si>
  <si>
    <t>Section 17 Dispute over reliability of evaluation provided in compliance</t>
  </si>
  <si>
    <t>documentation</t>
  </si>
  <si>
    <t>Section 17 provides that if a licensee and the ACA do not agree about whether a</t>
  </si>
  <si>
    <t>transmitter is compliant with the EMR exposure limits prescribed by section 8, the</t>
  </si>
  <si>
    <t>ACA may ask the licensee to have the transmitter assessed by a body accredited by</t>
  </si>
  <si>
    <t>the National Association of Testing Authorities (NATA) and to obtain a report from</t>
  </si>
  <si>
    <t>the NATA accredited body setting out whether or not the transmitter complies. The</t>
  </si>
  <si>
    <t>licensee must comply with such a request within 30 days and pay all costs associated</t>
  </si>
  <si>
    <t>with providing the information to the ACA.</t>
  </si>
  <si>
    <t>Section 18 Agents</t>
  </si>
  <si>
    <t>Section 18 allows a licensee to use an agent to ensure that the transmitter operated</t>
  </si>
  <si>
    <t>under the licence complies with the EMR exposure limits and to keep and maintain</t>
  </si>
  <si>
    <t>the required documentation. If a licensee uses an agent, both the licensee and the</t>
  </si>
  <si>
    <t>agent must keep a copy of the agency agreement.</t>
  </si>
  <si>
    <t>Page 8 of8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</si>
</sst>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s>
  <fonts count="81">
    <font>
      <sz val="10"/>
      <name val="Arial"/>
      <family val="0"/>
    </font>
    <font>
      <b/>
      <sz val="14"/>
      <color indexed="43"/>
      <name val="Verdana"/>
      <family val="2"/>
    </font>
    <font>
      <sz val="10"/>
      <color indexed="43"/>
      <name val="Verdana"/>
      <family val="2"/>
    </font>
    <font>
      <sz val="10"/>
      <name val="Verdana"/>
      <family val="2"/>
    </font>
    <font>
      <sz val="9"/>
      <name val="Verdana"/>
      <family val="2"/>
    </font>
    <font>
      <i/>
      <sz val="9"/>
      <name val="Verdana"/>
      <family val="2"/>
    </font>
    <font>
      <b/>
      <sz val="9"/>
      <name val="Verdana"/>
      <family val="2"/>
    </font>
    <font>
      <b/>
      <sz val="10"/>
      <name val="Verdana"/>
      <family val="2"/>
    </font>
    <font>
      <i/>
      <sz val="10"/>
      <name val="Verdana"/>
      <family val="2"/>
    </font>
    <font>
      <b/>
      <sz val="14"/>
      <name val="Verdana"/>
      <family val="2"/>
    </font>
    <font>
      <sz val="14"/>
      <name val="Verdana"/>
      <family val="2"/>
    </font>
    <font>
      <sz val="11"/>
      <name val="Verdana"/>
      <family val="2"/>
    </font>
    <font>
      <i/>
      <sz val="8"/>
      <name val="Verdana"/>
      <family val="2"/>
    </font>
    <font>
      <b/>
      <sz val="11"/>
      <name val="Verdana"/>
      <family val="2"/>
    </font>
    <font>
      <b/>
      <sz val="8"/>
      <color indexed="8"/>
      <name val="Verdana"/>
      <family val="2"/>
    </font>
    <font>
      <sz val="9"/>
      <color indexed="42"/>
      <name val="Verdana"/>
      <family val="2"/>
    </font>
    <font>
      <sz val="9"/>
      <name val="Tahoma"/>
      <family val="2"/>
    </font>
    <font>
      <b/>
      <sz val="9"/>
      <name val="Tahoma"/>
      <family val="2"/>
    </font>
    <font>
      <sz val="10"/>
      <name val="Arial Narrow"/>
      <family val="2"/>
    </font>
    <font>
      <sz val="12"/>
      <name val="Arial Narrow"/>
      <family val="2"/>
    </font>
    <font>
      <b/>
      <sz val="12"/>
      <name val="Arial Narrow"/>
      <family val="2"/>
    </font>
    <font>
      <i/>
      <sz val="11"/>
      <name val="Verdana"/>
      <family val="2"/>
    </font>
    <font>
      <i/>
      <sz val="9"/>
      <color indexed="9"/>
      <name val="Verdana"/>
      <family val="2"/>
    </font>
    <font>
      <sz val="10"/>
      <color indexed="22"/>
      <name val="Verdana"/>
      <family val="2"/>
    </font>
    <font>
      <sz val="14"/>
      <color indexed="10"/>
      <name val="Verdana"/>
      <family val="2"/>
    </font>
    <font>
      <sz val="10"/>
      <color indexed="10"/>
      <name val="Verdana"/>
      <family val="2"/>
    </font>
    <font>
      <b/>
      <sz val="11"/>
      <color indexed="10"/>
      <name val="Verdana"/>
      <family val="2"/>
    </font>
    <font>
      <b/>
      <i/>
      <sz val="9"/>
      <color indexed="10"/>
      <name val="Verdana"/>
      <family val="2"/>
    </font>
    <font>
      <b/>
      <sz val="16"/>
      <color indexed="60"/>
      <name val="Verdana"/>
      <family val="2"/>
    </font>
    <font>
      <b/>
      <sz val="16"/>
      <color indexed="9"/>
      <name val="Arial Narrow"/>
      <family val="2"/>
    </font>
    <font>
      <b/>
      <sz val="12"/>
      <color indexed="10"/>
      <name val="Arial Narrow"/>
      <family val="2"/>
    </font>
    <font>
      <b/>
      <sz val="12"/>
      <color indexed="62"/>
      <name val="Arial Narrow"/>
      <family val="2"/>
    </font>
    <font>
      <sz val="12"/>
      <color indexed="62"/>
      <name val="Arial Narrow"/>
      <family val="2"/>
    </font>
    <font>
      <i/>
      <sz val="12"/>
      <color indexed="8"/>
      <name val="Arial Narrow"/>
      <family val="2"/>
    </font>
    <font>
      <sz val="12"/>
      <color indexed="9"/>
      <name val="Arial Narrow"/>
      <family val="2"/>
    </font>
    <font>
      <sz val="9"/>
      <color indexed="22"/>
      <name val="Verdana"/>
      <family val="2"/>
    </font>
    <font>
      <sz val="10"/>
      <color indexed="9"/>
      <name val="Verdana"/>
      <family val="2"/>
    </font>
    <font>
      <sz val="10"/>
      <color indexed="8"/>
      <name val="Verdana"/>
      <family val="2"/>
    </font>
    <font>
      <sz val="8"/>
      <name val="Arial"/>
      <family val="2"/>
    </font>
    <font>
      <b/>
      <i/>
      <sz val="9"/>
      <name val="Verdana"/>
      <family val="2"/>
    </font>
    <font>
      <b/>
      <i/>
      <sz val="10"/>
      <name val="Verdana"/>
      <family val="2"/>
    </font>
    <font>
      <b/>
      <i/>
      <sz val="16"/>
      <color indexed="9"/>
      <name val="Arial Narrow"/>
      <family val="2"/>
    </font>
    <font>
      <sz val="10"/>
      <color indexed="55"/>
      <name val="Verdana"/>
      <family val="2"/>
    </font>
    <font>
      <sz val="9"/>
      <color indexed="55"/>
      <name val="Verdana"/>
      <family val="2"/>
    </font>
    <font>
      <b/>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indexed="53"/>
        <bgColor indexed="64"/>
      </patternFill>
    </fill>
    <fill>
      <patternFill patternType="solid">
        <fgColor indexed="11"/>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30"/>
        <bgColor indexed="64"/>
      </patternFill>
    </fill>
    <fill>
      <patternFill patternType="solid">
        <fgColor indexed="40"/>
        <bgColor indexed="64"/>
      </patternFill>
    </fill>
    <fill>
      <patternFill patternType="solid">
        <fgColor indexed="8"/>
        <bgColor indexed="64"/>
      </patternFill>
    </fill>
    <fill>
      <patternFill patternType="solid">
        <fgColor indexed="51"/>
        <bgColor indexed="64"/>
      </patternFill>
    </fill>
    <fill>
      <patternFill patternType="solid">
        <fgColor indexed="29"/>
        <bgColor indexed="64"/>
      </patternFill>
    </fill>
    <fill>
      <patternFill patternType="solid">
        <fgColor indexed="9"/>
        <bgColor indexed="64"/>
      </patternFill>
    </fill>
    <fill>
      <patternFill patternType="solid">
        <fgColor indexed="56"/>
        <bgColor indexed="64"/>
      </patternFill>
    </fill>
    <fill>
      <patternFill patternType="solid">
        <fgColor indexed="10"/>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color indexed="63"/>
      </left>
      <right>
        <color indexed="63"/>
      </right>
      <top style="double"/>
      <bottom style="thin"/>
    </border>
    <border>
      <left style="thin"/>
      <right>
        <color indexed="63"/>
      </right>
      <top>
        <color indexed="63"/>
      </top>
      <bottom>
        <color indexed="63"/>
      </bottom>
    </border>
    <border>
      <left>
        <color indexed="63"/>
      </left>
      <right>
        <color indexed="63"/>
      </right>
      <top>
        <color indexed="63"/>
      </top>
      <bottom style="thick">
        <color indexed="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0">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3" fillId="33" borderId="0" xfId="0" applyFont="1" applyFill="1" applyAlignment="1">
      <alignment/>
    </xf>
    <xf numFmtId="0" fontId="1"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3" fillId="0" borderId="11" xfId="0" applyFont="1" applyFill="1" applyBorder="1" applyAlignment="1">
      <alignment/>
    </xf>
    <xf numFmtId="0" fontId="3" fillId="0" borderId="11" xfId="0" applyFont="1" applyFill="1" applyBorder="1" applyAlignment="1">
      <alignment wrapText="1"/>
    </xf>
    <xf numFmtId="0" fontId="3" fillId="0" borderId="0" xfId="0" applyFont="1" applyFill="1" applyAlignment="1">
      <alignment/>
    </xf>
    <xf numFmtId="2" fontId="3" fillId="33" borderId="0" xfId="0" applyNumberFormat="1" applyFont="1" applyFill="1" applyAlignment="1">
      <alignment wrapText="1"/>
    </xf>
    <xf numFmtId="172" fontId="3" fillId="0" borderId="0" xfId="0" applyNumberFormat="1" applyFont="1" applyFill="1" applyAlignment="1">
      <alignment/>
    </xf>
    <xf numFmtId="172" fontId="3" fillId="0" borderId="0" xfId="0" applyNumberFormat="1" applyFont="1" applyAlignment="1">
      <alignment/>
    </xf>
    <xf numFmtId="0" fontId="1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33" borderId="0" xfId="0" applyFont="1" applyFill="1" applyAlignment="1">
      <alignment/>
    </xf>
    <xf numFmtId="0" fontId="11" fillId="0" borderId="10" xfId="0" applyFont="1" applyBorder="1" applyAlignment="1">
      <alignment/>
    </xf>
    <xf numFmtId="0" fontId="11" fillId="35" borderId="0" xfId="0" applyFont="1" applyFill="1" applyAlignment="1">
      <alignment/>
    </xf>
    <xf numFmtId="0" fontId="4" fillId="36" borderId="0" xfId="0" applyFont="1" applyFill="1" applyAlignment="1">
      <alignment/>
    </xf>
    <xf numFmtId="0" fontId="11" fillId="37" borderId="0" xfId="0" applyFont="1" applyFill="1" applyAlignment="1">
      <alignment/>
    </xf>
    <xf numFmtId="0" fontId="4" fillId="0" borderId="10" xfId="0" applyFont="1" applyBorder="1" applyAlignment="1">
      <alignment/>
    </xf>
    <xf numFmtId="0" fontId="11" fillId="38" borderId="0" xfId="0" applyFont="1" applyFill="1" applyAlignment="1">
      <alignment/>
    </xf>
    <xf numFmtId="0" fontId="11" fillId="0" borderId="0" xfId="0" applyFont="1" applyBorder="1" applyAlignment="1">
      <alignment/>
    </xf>
    <xf numFmtId="0" fontId="11" fillId="39" borderId="12" xfId="0" applyFont="1" applyFill="1" applyBorder="1" applyAlignment="1">
      <alignment/>
    </xf>
    <xf numFmtId="2" fontId="11" fillId="39" borderId="12" xfId="0" applyNumberFormat="1" applyFont="1" applyFill="1" applyBorder="1" applyAlignment="1">
      <alignment/>
    </xf>
    <xf numFmtId="172" fontId="3" fillId="33" borderId="0" xfId="0" applyNumberFormat="1" applyFont="1" applyFill="1" applyAlignment="1">
      <alignment/>
    </xf>
    <xf numFmtId="0" fontId="3" fillId="0" borderId="13" xfId="0" applyFont="1" applyBorder="1" applyAlignment="1">
      <alignment/>
    </xf>
    <xf numFmtId="0" fontId="3" fillId="40" borderId="13" xfId="0" applyFont="1" applyFill="1" applyBorder="1" applyAlignment="1">
      <alignment wrapText="1"/>
    </xf>
    <xf numFmtId="172" fontId="3" fillId="33" borderId="10" xfId="0" applyNumberFormat="1" applyFont="1" applyFill="1" applyBorder="1" applyAlignment="1">
      <alignment/>
    </xf>
    <xf numFmtId="0" fontId="3" fillId="0" borderId="14" xfId="0" applyFont="1" applyBorder="1" applyAlignment="1">
      <alignment/>
    </xf>
    <xf numFmtId="0" fontId="3" fillId="0" borderId="14" xfId="0" applyFont="1" applyFill="1" applyBorder="1" applyAlignment="1">
      <alignment/>
    </xf>
    <xf numFmtId="0" fontId="7" fillId="0" borderId="0" xfId="0" applyFont="1" applyAlignment="1">
      <alignment horizontal="right" wrapText="1"/>
    </xf>
    <xf numFmtId="0" fontId="3" fillId="36" borderId="0" xfId="0" applyFont="1" applyFill="1" applyAlignment="1">
      <alignment/>
    </xf>
    <xf numFmtId="0" fontId="3" fillId="0" borderId="0" xfId="0" applyFont="1" applyBorder="1" applyAlignment="1">
      <alignment/>
    </xf>
    <xf numFmtId="0" fontId="3" fillId="41" borderId="0" xfId="0" applyFont="1" applyFill="1" applyAlignment="1">
      <alignment/>
    </xf>
    <xf numFmtId="0" fontId="3" fillId="36" borderId="12" xfId="0" applyFont="1" applyFill="1" applyBorder="1" applyAlignment="1">
      <alignment/>
    </xf>
    <xf numFmtId="9" fontId="3" fillId="36" borderId="12" xfId="0" applyNumberFormat="1" applyFont="1" applyFill="1" applyBorder="1" applyAlignment="1">
      <alignment/>
    </xf>
    <xf numFmtId="0" fontId="3" fillId="0" borderId="0" xfId="0" applyFont="1" applyBorder="1" applyAlignment="1">
      <alignment wrapText="1"/>
    </xf>
    <xf numFmtId="0" fontId="3" fillId="0" borderId="0" xfId="0" applyFont="1" applyFill="1" applyBorder="1" applyAlignment="1">
      <alignment/>
    </xf>
    <xf numFmtId="0" fontId="3" fillId="42" borderId="0" xfId="0" applyFont="1" applyFill="1" applyBorder="1" applyAlignment="1">
      <alignment/>
    </xf>
    <xf numFmtId="0" fontId="8" fillId="43" borderId="0" xfId="0" applyFont="1" applyFill="1" applyAlignment="1">
      <alignment horizontal="right"/>
    </xf>
    <xf numFmtId="0" fontId="3" fillId="43" borderId="0" xfId="0" applyFont="1" applyFill="1" applyBorder="1" applyAlignment="1">
      <alignment/>
    </xf>
    <xf numFmtId="0" fontId="7" fillId="43" borderId="0" xfId="0" applyFont="1" applyFill="1" applyAlignment="1">
      <alignment horizontal="right"/>
    </xf>
    <xf numFmtId="0" fontId="3" fillId="34" borderId="0" xfId="0" applyFont="1" applyFill="1" applyAlignment="1">
      <alignment/>
    </xf>
    <xf numFmtId="173" fontId="3" fillId="0" borderId="0" xfId="0" applyNumberFormat="1" applyFont="1" applyAlignment="1">
      <alignment wrapText="1"/>
    </xf>
    <xf numFmtId="0" fontId="3" fillId="42" borderId="0" xfId="0" applyFont="1" applyFill="1" applyAlignment="1">
      <alignment horizontal="left"/>
    </xf>
    <xf numFmtId="0" fontId="3" fillId="42" borderId="0" xfId="0" applyFont="1" applyFill="1" applyBorder="1" applyAlignment="1">
      <alignment horizontal="left"/>
    </xf>
    <xf numFmtId="15" fontId="3" fillId="42" borderId="0" xfId="0" applyNumberFormat="1" applyFont="1" applyFill="1" applyBorder="1" applyAlignment="1">
      <alignment horizontal="left"/>
    </xf>
    <xf numFmtId="0" fontId="13" fillId="44" borderId="0" xfId="0" applyFont="1" applyFill="1" applyAlignment="1">
      <alignment/>
    </xf>
    <xf numFmtId="0" fontId="3" fillId="44" borderId="0" xfId="0" applyFont="1" applyFill="1" applyAlignment="1">
      <alignment/>
    </xf>
    <xf numFmtId="2" fontId="3" fillId="43" borderId="0" xfId="0" applyNumberFormat="1" applyFont="1" applyFill="1" applyAlignment="1">
      <alignment/>
    </xf>
    <xf numFmtId="0" fontId="3" fillId="44" borderId="0" xfId="0" applyFont="1" applyFill="1" applyAlignment="1">
      <alignment wrapText="1"/>
    </xf>
    <xf numFmtId="0" fontId="22" fillId="43" borderId="0" xfId="0" applyFont="1" applyFill="1" applyAlignment="1">
      <alignment horizontal="right"/>
    </xf>
    <xf numFmtId="9" fontId="23" fillId="0" borderId="0" xfId="0" applyNumberFormat="1" applyFont="1" applyBorder="1" applyAlignment="1">
      <alignment horizontal="center"/>
    </xf>
    <xf numFmtId="0" fontId="3" fillId="42" borderId="0" xfId="0" applyFont="1" applyFill="1" applyAlignment="1">
      <alignment horizontal="left" wrapText="1"/>
    </xf>
    <xf numFmtId="0" fontId="13" fillId="44" borderId="10" xfId="0" applyFont="1" applyFill="1" applyBorder="1" applyAlignment="1">
      <alignment horizontal="center"/>
    </xf>
    <xf numFmtId="0" fontId="24" fillId="0" borderId="10" xfId="0" applyFont="1" applyBorder="1" applyAlignment="1">
      <alignment wrapText="1"/>
    </xf>
    <xf numFmtId="0" fontId="25" fillId="0" borderId="0" xfId="0" applyFont="1" applyAlignment="1">
      <alignment/>
    </xf>
    <xf numFmtId="0" fontId="26" fillId="0" borderId="10" xfId="0" applyFont="1" applyBorder="1" applyAlignment="1">
      <alignment/>
    </xf>
    <xf numFmtId="0" fontId="27" fillId="0" borderId="0" xfId="0" applyFont="1" applyAlignment="1">
      <alignment/>
    </xf>
    <xf numFmtId="0" fontId="26" fillId="44" borderId="10" xfId="0" applyFont="1" applyFill="1" applyBorder="1" applyAlignment="1">
      <alignment horizontal="right"/>
    </xf>
    <xf numFmtId="0" fontId="26" fillId="44" borderId="0" xfId="0" applyFont="1" applyFill="1" applyAlignment="1">
      <alignment horizontal="right"/>
    </xf>
    <xf numFmtId="0" fontId="3" fillId="38" borderId="0" xfId="0" applyFont="1" applyFill="1" applyAlignment="1">
      <alignment/>
    </xf>
    <xf numFmtId="0" fontId="3" fillId="34" borderId="0" xfId="0" applyFont="1" applyFill="1" applyAlignment="1">
      <alignment horizontal="left"/>
    </xf>
    <xf numFmtId="0" fontId="28" fillId="44" borderId="0" xfId="0" applyFont="1" applyFill="1" applyAlignment="1">
      <alignment/>
    </xf>
    <xf numFmtId="173" fontId="3" fillId="34" borderId="0" xfId="0" applyNumberFormat="1" applyFont="1" applyFill="1" applyAlignment="1">
      <alignment wrapText="1"/>
    </xf>
    <xf numFmtId="0" fontId="29" fillId="43" borderId="0" xfId="0" applyFont="1" applyFill="1" applyAlignment="1">
      <alignment wrapText="1"/>
    </xf>
    <xf numFmtId="0" fontId="18" fillId="0" borderId="0" xfId="0" applyFont="1" applyAlignment="1">
      <alignment/>
    </xf>
    <xf numFmtId="0" fontId="18" fillId="0" borderId="0" xfId="0" applyFont="1" applyAlignment="1">
      <alignment wrapText="1"/>
    </xf>
    <xf numFmtId="0" fontId="19" fillId="0" borderId="0" xfId="0" applyFont="1" applyAlignment="1">
      <alignment/>
    </xf>
    <xf numFmtId="0" fontId="30" fillId="45" borderId="0" xfId="0" applyFont="1" applyFill="1" applyAlignment="1">
      <alignment wrapText="1"/>
    </xf>
    <xf numFmtId="0" fontId="19" fillId="45" borderId="0" xfId="0" applyFont="1" applyFill="1" applyAlignment="1">
      <alignment wrapText="1"/>
    </xf>
    <xf numFmtId="0" fontId="31" fillId="45" borderId="0" xfId="0" applyFont="1" applyFill="1" applyAlignment="1">
      <alignment wrapText="1"/>
    </xf>
    <xf numFmtId="0" fontId="32" fillId="45" borderId="0" xfId="0" applyFont="1" applyFill="1" applyAlignment="1">
      <alignment wrapText="1"/>
    </xf>
    <xf numFmtId="0" fontId="32" fillId="46" borderId="0" xfId="0" applyFont="1" applyFill="1" applyAlignment="1">
      <alignment wrapText="1"/>
    </xf>
    <xf numFmtId="0" fontId="19" fillId="46" borderId="0" xfId="0" applyFont="1" applyFill="1" applyAlignment="1">
      <alignment/>
    </xf>
    <xf numFmtId="0" fontId="19" fillId="0" borderId="0" xfId="0" applyFont="1" applyAlignment="1">
      <alignment wrapText="1"/>
    </xf>
    <xf numFmtId="0" fontId="33" fillId="45" borderId="0" xfId="0" applyFont="1" applyFill="1" applyAlignment="1">
      <alignment wrapText="1"/>
    </xf>
    <xf numFmtId="0" fontId="34" fillId="43" borderId="0" xfId="0" applyFont="1" applyFill="1" applyAlignment="1">
      <alignment wrapText="1"/>
    </xf>
    <xf numFmtId="0" fontId="26" fillId="0" borderId="0" xfId="0" applyFont="1" applyFill="1" applyAlignment="1">
      <alignment horizontal="right"/>
    </xf>
    <xf numFmtId="0" fontId="8" fillId="0" borderId="0" xfId="0" applyFont="1" applyFill="1" applyAlignment="1">
      <alignment horizontal="left"/>
    </xf>
    <xf numFmtId="0" fontId="3" fillId="0" borderId="0" xfId="0" applyFont="1" applyFill="1" applyAlignment="1">
      <alignment wrapText="1"/>
    </xf>
    <xf numFmtId="0" fontId="3" fillId="33" borderId="0" xfId="0" applyFont="1" applyFill="1" applyAlignment="1" quotePrefix="1">
      <alignment/>
    </xf>
    <xf numFmtId="2" fontId="3" fillId="42" borderId="0" xfId="0" applyNumberFormat="1" applyFont="1" applyFill="1" applyAlignment="1">
      <alignment horizontal="right"/>
    </xf>
    <xf numFmtId="172" fontId="3" fillId="42" borderId="13" xfId="0" applyNumberFormat="1" applyFont="1" applyFill="1" applyBorder="1" applyAlignment="1">
      <alignment/>
    </xf>
    <xf numFmtId="0" fontId="8" fillId="33" borderId="12" xfId="0" applyFont="1" applyFill="1" applyBorder="1" applyAlignment="1">
      <alignment horizontal="right"/>
    </xf>
    <xf numFmtId="0" fontId="8" fillId="33" borderId="12" xfId="0" applyFont="1" applyFill="1" applyBorder="1" applyAlignment="1">
      <alignment horizontal="left"/>
    </xf>
    <xf numFmtId="172" fontId="8" fillId="33" borderId="12" xfId="0" applyNumberFormat="1" applyFont="1" applyFill="1" applyBorder="1" applyAlignment="1">
      <alignment horizontal="right"/>
    </xf>
    <xf numFmtId="0" fontId="3" fillId="33" borderId="12" xfId="0" applyFont="1" applyFill="1" applyBorder="1" applyAlignment="1" quotePrefix="1">
      <alignment horizontal="right"/>
    </xf>
    <xf numFmtId="0" fontId="21" fillId="0" borderId="0" xfId="0" applyFont="1" applyAlignment="1">
      <alignment/>
    </xf>
    <xf numFmtId="172" fontId="11" fillId="33" borderId="0" xfId="0" applyNumberFormat="1" applyFont="1" applyFill="1" applyAlignment="1">
      <alignment/>
    </xf>
    <xf numFmtId="0" fontId="21" fillId="0" borderId="15" xfId="0" applyFont="1" applyBorder="1" applyAlignment="1">
      <alignment/>
    </xf>
    <xf numFmtId="172" fontId="11" fillId="33" borderId="15" xfId="0" applyNumberFormat="1" applyFont="1" applyFill="1" applyBorder="1" applyAlignment="1">
      <alignment/>
    </xf>
    <xf numFmtId="0" fontId="11" fillId="33" borderId="15" xfId="0" applyFont="1" applyFill="1" applyBorder="1" applyAlignment="1">
      <alignment/>
    </xf>
    <xf numFmtId="0" fontId="3" fillId="0" borderId="15" xfId="0" applyFont="1" applyBorder="1" applyAlignment="1">
      <alignment/>
    </xf>
    <xf numFmtId="172" fontId="23" fillId="0" borderId="0" xfId="0" applyNumberFormat="1" applyFont="1" applyFill="1" applyBorder="1" applyAlignment="1">
      <alignment horizontal="center"/>
    </xf>
    <xf numFmtId="0" fontId="23" fillId="0" borderId="0" xfId="0" applyFont="1" applyFill="1" applyBorder="1" applyAlignment="1">
      <alignment horizontal="left"/>
    </xf>
    <xf numFmtId="0" fontId="3" fillId="33" borderId="12" xfId="0" applyFont="1" applyFill="1" applyBorder="1" applyAlignment="1">
      <alignment horizontal="right"/>
    </xf>
    <xf numFmtId="172" fontId="3" fillId="33" borderId="12" xfId="0" applyNumberFormat="1" applyFont="1" applyFill="1" applyBorder="1" applyAlignment="1">
      <alignment/>
    </xf>
    <xf numFmtId="0" fontId="8" fillId="33" borderId="0" xfId="0" applyFont="1" applyFill="1" applyAlignment="1">
      <alignment horizontal="left"/>
    </xf>
    <xf numFmtId="0" fontId="13" fillId="0" borderId="0" xfId="0" applyFont="1" applyAlignment="1">
      <alignment horizontal="right" wrapText="1"/>
    </xf>
    <xf numFmtId="0" fontId="13" fillId="0" borderId="0" xfId="0" applyFont="1" applyAlignment="1">
      <alignment horizontal="right"/>
    </xf>
    <xf numFmtId="0" fontId="14" fillId="42" borderId="0" xfId="0" applyFont="1" applyFill="1" applyAlignment="1">
      <alignment/>
    </xf>
    <xf numFmtId="0" fontId="3" fillId="42" borderId="0" xfId="0" applyFont="1" applyFill="1" applyAlignment="1">
      <alignment/>
    </xf>
    <xf numFmtId="0" fontId="1" fillId="34" borderId="0" xfId="0" applyFont="1" applyFill="1" applyAlignment="1">
      <alignment/>
    </xf>
    <xf numFmtId="0" fontId="2" fillId="34" borderId="0" xfId="0" applyFont="1" applyFill="1" applyAlignment="1">
      <alignment/>
    </xf>
    <xf numFmtId="0" fontId="15" fillId="34" borderId="0" xfId="0" applyFont="1" applyFill="1" applyAlignment="1">
      <alignment/>
    </xf>
    <xf numFmtId="0" fontId="35" fillId="0" borderId="0" xfId="0" applyFont="1" applyBorder="1" applyAlignment="1">
      <alignment wrapText="1"/>
    </xf>
    <xf numFmtId="3" fontId="8" fillId="33" borderId="12" xfId="0" applyNumberFormat="1" applyFont="1" applyFill="1" applyBorder="1" applyAlignment="1">
      <alignment horizontal="right"/>
    </xf>
    <xf numFmtId="3" fontId="35" fillId="0" borderId="0" xfId="0" applyNumberFormat="1" applyFont="1" applyBorder="1" applyAlignment="1">
      <alignment wrapText="1"/>
    </xf>
    <xf numFmtId="3" fontId="35" fillId="0" borderId="0" xfId="0" applyNumberFormat="1" applyFont="1" applyFill="1" applyBorder="1" applyAlignment="1">
      <alignment horizontal="left"/>
    </xf>
    <xf numFmtId="3" fontId="3" fillId="33" borderId="12" xfId="0" applyNumberFormat="1" applyFont="1" applyFill="1" applyBorder="1" applyAlignment="1">
      <alignment wrapText="1"/>
    </xf>
    <xf numFmtId="3" fontId="3" fillId="33" borderId="0" xfId="0" applyNumberFormat="1" applyFont="1" applyFill="1" applyAlignment="1">
      <alignment wrapText="1"/>
    </xf>
    <xf numFmtId="3" fontId="3" fillId="0" borderId="0" xfId="0" applyNumberFormat="1" applyFont="1" applyFill="1" applyBorder="1" applyAlignment="1">
      <alignment/>
    </xf>
    <xf numFmtId="174" fontId="3" fillId="33" borderId="12" xfId="0" applyNumberFormat="1" applyFont="1" applyFill="1" applyBorder="1" applyAlignment="1">
      <alignment/>
    </xf>
    <xf numFmtId="3" fontId="3" fillId="42" borderId="0" xfId="0" applyNumberFormat="1" applyFont="1" applyFill="1" applyBorder="1" applyAlignment="1">
      <alignment horizontal="left"/>
    </xf>
    <xf numFmtId="0" fontId="3" fillId="33" borderId="15" xfId="0" applyFont="1" applyFill="1" applyBorder="1" applyAlignment="1">
      <alignment/>
    </xf>
    <xf numFmtId="0" fontId="3" fillId="40" borderId="13" xfId="0" applyFont="1" applyFill="1" applyBorder="1" applyAlignment="1">
      <alignment/>
    </xf>
    <xf numFmtId="2" fontId="36" fillId="43" borderId="0" xfId="0" applyNumberFormat="1" applyFont="1" applyFill="1" applyAlignment="1">
      <alignment/>
    </xf>
    <xf numFmtId="0" fontId="36" fillId="43" borderId="0" xfId="0" applyFont="1" applyFill="1" applyAlignment="1">
      <alignment/>
    </xf>
    <xf numFmtId="3" fontId="3" fillId="0" borderId="0" xfId="0" applyNumberFormat="1" applyFont="1" applyFill="1" applyAlignment="1">
      <alignment wrapText="1"/>
    </xf>
    <xf numFmtId="0" fontId="35" fillId="0" borderId="0" xfId="0" applyFont="1" applyBorder="1" applyAlignment="1">
      <alignment/>
    </xf>
    <xf numFmtId="172" fontId="23" fillId="0" borderId="0" xfId="0" applyNumberFormat="1" applyFont="1" applyBorder="1" applyAlignment="1">
      <alignment horizontal="center"/>
    </xf>
    <xf numFmtId="2" fontId="3" fillId="42" borderId="0" xfId="0" applyNumberFormat="1" applyFont="1" applyFill="1" applyAlignment="1">
      <alignment/>
    </xf>
    <xf numFmtId="0" fontId="3" fillId="33" borderId="12" xfId="0" applyFont="1" applyFill="1" applyBorder="1" applyAlignment="1">
      <alignment/>
    </xf>
    <xf numFmtId="0" fontId="1" fillId="47" borderId="0" xfId="0" applyFont="1" applyFill="1" applyAlignment="1">
      <alignment/>
    </xf>
    <xf numFmtId="0" fontId="2" fillId="47" borderId="0" xfId="0" applyFont="1" applyFill="1" applyAlignment="1">
      <alignment/>
    </xf>
    <xf numFmtId="0" fontId="15" fillId="47" borderId="0" xfId="0" applyFont="1" applyFill="1" applyAlignment="1">
      <alignment/>
    </xf>
    <xf numFmtId="0" fontId="3" fillId="47" borderId="0" xfId="0" applyFont="1" applyFill="1" applyAlignment="1">
      <alignment/>
    </xf>
    <xf numFmtId="0" fontId="13" fillId="44" borderId="0" xfId="0" applyFont="1" applyFill="1" applyAlignment="1">
      <alignment horizontal="center"/>
    </xf>
    <xf numFmtId="0" fontId="3" fillId="33" borderId="0" xfId="0" applyFont="1" applyFill="1" applyBorder="1" applyAlignment="1">
      <alignment horizontal="right"/>
    </xf>
    <xf numFmtId="3" fontId="3" fillId="0" borderId="0" xfId="0" applyNumberFormat="1" applyFont="1" applyFill="1" applyBorder="1" applyAlignment="1">
      <alignment wrapText="1"/>
    </xf>
    <xf numFmtId="0" fontId="8" fillId="0" borderId="0" xfId="0" applyFont="1" applyFill="1" applyBorder="1" applyAlignment="1">
      <alignment horizontal="left"/>
    </xf>
    <xf numFmtId="0" fontId="36" fillId="43" borderId="0" xfId="0" applyFont="1" applyFill="1" applyBorder="1" applyAlignment="1">
      <alignment horizontal="left"/>
    </xf>
    <xf numFmtId="172" fontId="36" fillId="43" borderId="0" xfId="0" applyNumberFormat="1" applyFont="1" applyFill="1" applyAlignment="1">
      <alignment horizontal="right"/>
    </xf>
    <xf numFmtId="0" fontId="14" fillId="0" borderId="0" xfId="0" applyFont="1" applyFill="1" applyAlignment="1">
      <alignment wrapText="1"/>
    </xf>
    <xf numFmtId="0" fontId="3" fillId="41" borderId="12" xfId="0" applyFont="1" applyFill="1" applyBorder="1" applyAlignment="1">
      <alignment/>
    </xf>
    <xf numFmtId="0" fontId="3" fillId="48" borderId="0" xfId="0" applyFont="1" applyFill="1" applyAlignment="1">
      <alignment horizontal="center"/>
    </xf>
    <xf numFmtId="2" fontId="3" fillId="41" borderId="12" xfId="0" applyNumberFormat="1" applyFont="1" applyFill="1" applyBorder="1" applyAlignment="1">
      <alignment/>
    </xf>
    <xf numFmtId="2" fontId="3" fillId="41" borderId="12" xfId="0" applyNumberFormat="1" applyFont="1" applyFill="1" applyBorder="1" applyAlignment="1">
      <alignment wrapText="1"/>
    </xf>
    <xf numFmtId="2" fontId="3" fillId="34" borderId="12" xfId="0" applyNumberFormat="1" applyFont="1" applyFill="1" applyBorder="1" applyAlignment="1">
      <alignment/>
    </xf>
    <xf numFmtId="2" fontId="3" fillId="34" borderId="12" xfId="0" applyNumberFormat="1" applyFont="1" applyFill="1" applyBorder="1" applyAlignment="1">
      <alignment wrapText="1"/>
    </xf>
    <xf numFmtId="0" fontId="3" fillId="48" borderId="0" xfId="0" applyFont="1" applyFill="1" applyAlignment="1">
      <alignment horizontal="center" wrapText="1"/>
    </xf>
    <xf numFmtId="0" fontId="37" fillId="43" borderId="0" xfId="0" applyFont="1" applyFill="1" applyBorder="1" applyAlignment="1">
      <alignment horizontal="left" wrapText="1"/>
    </xf>
    <xf numFmtId="0" fontId="37" fillId="43"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wrapText="1"/>
    </xf>
    <xf numFmtId="0" fontId="7" fillId="0" borderId="0" xfId="0" applyFont="1" applyFill="1" applyBorder="1" applyAlignment="1">
      <alignment horizontal="right"/>
    </xf>
    <xf numFmtId="0" fontId="40" fillId="0" borderId="0" xfId="0" applyFont="1" applyFill="1" applyBorder="1" applyAlignment="1">
      <alignment/>
    </xf>
    <xf numFmtId="0" fontId="7" fillId="0" borderId="0" xfId="0" applyFont="1" applyAlignment="1">
      <alignment/>
    </xf>
    <xf numFmtId="0" fontId="3" fillId="0" borderId="0" xfId="0" applyFont="1" applyAlignment="1">
      <alignment horizontal="left" indent="2"/>
    </xf>
    <xf numFmtId="0" fontId="1" fillId="47" borderId="0" xfId="0" applyFont="1" applyFill="1" applyAlignment="1">
      <alignment/>
    </xf>
    <xf numFmtId="0" fontId="2" fillId="47" borderId="0" xfId="0" applyFont="1" applyFill="1" applyAlignment="1">
      <alignment/>
    </xf>
    <xf numFmtId="0" fontId="15" fillId="47" borderId="0" xfId="0" applyFont="1" applyFill="1" applyAlignment="1">
      <alignment/>
    </xf>
    <xf numFmtId="0" fontId="3" fillId="47" borderId="0" xfId="0" applyFont="1" applyFill="1" applyAlignment="1">
      <alignment/>
    </xf>
    <xf numFmtId="0" fontId="3" fillId="0" borderId="0" xfId="0" applyFont="1" applyFill="1" applyAlignment="1">
      <alignment/>
    </xf>
    <xf numFmtId="0" fontId="4" fillId="0" borderId="0" xfId="0" applyFont="1" applyAlignment="1">
      <alignment/>
    </xf>
    <xf numFmtId="0" fontId="3" fillId="0" borderId="0" xfId="0" applyFont="1" applyAlignment="1">
      <alignment/>
    </xf>
    <xf numFmtId="0" fontId="14" fillId="0" borderId="0" xfId="0" applyFont="1" applyFill="1" applyAlignment="1">
      <alignment wrapText="1"/>
    </xf>
    <xf numFmtId="0" fontId="14" fillId="42" borderId="0" xfId="0" applyFont="1" applyFill="1" applyAlignment="1">
      <alignment/>
    </xf>
    <xf numFmtId="0" fontId="3" fillId="42" borderId="0" xfId="0" applyFont="1" applyFill="1" applyAlignment="1">
      <alignment/>
    </xf>
    <xf numFmtId="0" fontId="27" fillId="0" borderId="0" xfId="0" applyFont="1" applyAlignment="1">
      <alignment/>
    </xf>
    <xf numFmtId="0" fontId="6" fillId="0" borderId="0" xfId="0" applyFont="1" applyAlignment="1">
      <alignment/>
    </xf>
    <xf numFmtId="0" fontId="3" fillId="42" borderId="0" xfId="0" applyFont="1" applyFill="1" applyAlignment="1">
      <alignment horizontal="left"/>
    </xf>
    <xf numFmtId="0" fontId="3" fillId="0" borderId="0" xfId="0" applyFont="1" applyAlignment="1">
      <alignment wrapText="1"/>
    </xf>
    <xf numFmtId="0" fontId="3" fillId="42" borderId="0" xfId="0" applyFont="1" applyFill="1" applyBorder="1" applyAlignment="1">
      <alignment horizontal="left"/>
    </xf>
    <xf numFmtId="0" fontId="3" fillId="42" borderId="0" xfId="0" applyFont="1" applyFill="1" applyBorder="1" applyAlignment="1">
      <alignment/>
    </xf>
    <xf numFmtId="0" fontId="3" fillId="0" borderId="0" xfId="0" applyFont="1" applyBorder="1" applyAlignment="1">
      <alignment wrapText="1"/>
    </xf>
    <xf numFmtId="15" fontId="3" fillId="42" borderId="0" xfId="0" applyNumberFormat="1" applyFont="1" applyFill="1" applyBorder="1" applyAlignment="1">
      <alignment horizontal="left"/>
    </xf>
    <xf numFmtId="0" fontId="3" fillId="0" borderId="0" xfId="0" applyFont="1" applyBorder="1" applyAlignment="1">
      <alignment/>
    </xf>
    <xf numFmtId="0" fontId="7" fillId="0" borderId="0" xfId="0" applyFont="1" applyAlignment="1">
      <alignment horizontal="right"/>
    </xf>
    <xf numFmtId="9" fontId="42" fillId="0" borderId="0" xfId="0" applyNumberFormat="1" applyFont="1" applyBorder="1" applyAlignment="1">
      <alignment horizontal="right"/>
    </xf>
    <xf numFmtId="0" fontId="43" fillId="0" borderId="0" xfId="0" applyFont="1" applyBorder="1" applyAlignment="1">
      <alignment wrapText="1"/>
    </xf>
    <xf numFmtId="0" fontId="3" fillId="0" borderId="0" xfId="0" applyFont="1" applyFill="1" applyBorder="1" applyAlignment="1">
      <alignment/>
    </xf>
    <xf numFmtId="0" fontId="8" fillId="43" borderId="0" xfId="0" applyFont="1" applyFill="1" applyAlignment="1">
      <alignment horizontal="right"/>
    </xf>
    <xf numFmtId="0" fontId="3" fillId="43" borderId="0" xfId="0" applyFont="1" applyFill="1" applyBorder="1" applyAlignment="1">
      <alignment/>
    </xf>
    <xf numFmtId="0" fontId="8" fillId="33" borderId="12" xfId="0" applyFont="1" applyFill="1" applyBorder="1" applyAlignment="1">
      <alignment horizontal="right"/>
    </xf>
    <xf numFmtId="0" fontId="8" fillId="33" borderId="12" xfId="0" applyFont="1" applyFill="1" applyBorder="1" applyAlignment="1">
      <alignment horizontal="left"/>
    </xf>
    <xf numFmtId="3" fontId="43" fillId="0" borderId="0" xfId="0" applyNumberFormat="1" applyFont="1" applyBorder="1" applyAlignment="1">
      <alignment wrapText="1"/>
    </xf>
    <xf numFmtId="0" fontId="42" fillId="0" borderId="0" xfId="0" applyFont="1" applyBorder="1" applyAlignment="1">
      <alignment/>
    </xf>
    <xf numFmtId="172" fontId="42" fillId="0" borderId="0" xfId="0" applyNumberFormat="1" applyFont="1" applyFill="1" applyBorder="1" applyAlignment="1">
      <alignment horizontal="center"/>
    </xf>
    <xf numFmtId="0" fontId="42" fillId="0" borderId="0" xfId="0" applyFont="1" applyFill="1" applyBorder="1" applyAlignment="1">
      <alignment horizontal="left"/>
    </xf>
    <xf numFmtId="172" fontId="8" fillId="33" borderId="12" xfId="0" applyNumberFormat="1" applyFont="1" applyFill="1" applyBorder="1" applyAlignment="1">
      <alignment horizontal="right"/>
    </xf>
    <xf numFmtId="0" fontId="22" fillId="43" borderId="0" xfId="0" applyFont="1" applyFill="1" applyAlignment="1">
      <alignment horizontal="right"/>
    </xf>
    <xf numFmtId="2" fontId="3" fillId="43" borderId="0" xfId="0" applyNumberFormat="1" applyFont="1" applyFill="1" applyAlignment="1">
      <alignment/>
    </xf>
    <xf numFmtId="0" fontId="3" fillId="33" borderId="12" xfId="0" applyFont="1" applyFill="1" applyBorder="1" applyAlignment="1">
      <alignment horizontal="right"/>
    </xf>
    <xf numFmtId="1" fontId="3" fillId="33" borderId="12" xfId="0" applyNumberFormat="1" applyFont="1" applyFill="1" applyBorder="1" applyAlignment="1">
      <alignment wrapText="1"/>
    </xf>
    <xf numFmtId="2" fontId="3" fillId="42" borderId="0" xfId="0" applyNumberFormat="1" applyFont="1" applyFill="1" applyAlignment="1">
      <alignment/>
    </xf>
    <xf numFmtId="1" fontId="3" fillId="0" borderId="0" xfId="0" applyNumberFormat="1" applyFont="1" applyFill="1" applyAlignment="1">
      <alignment wrapText="1"/>
    </xf>
    <xf numFmtId="0" fontId="8" fillId="0" borderId="0" xfId="0" applyFont="1" applyFill="1" applyAlignment="1">
      <alignment horizontal="left"/>
    </xf>
    <xf numFmtId="2" fontId="36" fillId="43" borderId="0" xfId="0" applyNumberFormat="1" applyFont="1" applyFill="1" applyAlignment="1">
      <alignment/>
    </xf>
    <xf numFmtId="0" fontId="36" fillId="43" borderId="0" xfId="0" applyFont="1" applyFill="1" applyAlignment="1">
      <alignment/>
    </xf>
    <xf numFmtId="0" fontId="7" fillId="0" borderId="0" xfId="0" applyFont="1" applyAlignment="1">
      <alignment horizontal="right" wrapText="1"/>
    </xf>
    <xf numFmtId="0" fontId="3" fillId="42" borderId="0" xfId="0" applyFont="1" applyFill="1" applyAlignment="1">
      <alignment horizontal="left" wrapText="1"/>
    </xf>
    <xf numFmtId="0" fontId="3" fillId="49" borderId="0" xfId="0" applyFont="1" applyFill="1" applyBorder="1" applyAlignment="1">
      <alignment/>
    </xf>
    <xf numFmtId="0" fontId="3" fillId="0" borderId="0" xfId="0" applyFont="1" applyBorder="1" applyAlignment="1">
      <alignment horizontal="right"/>
    </xf>
    <xf numFmtId="0" fontId="3" fillId="49" borderId="0" xfId="0" applyFont="1" applyFill="1" applyBorder="1" applyAlignment="1" quotePrefix="1">
      <alignment/>
    </xf>
    <xf numFmtId="0" fontId="7" fillId="43" borderId="0" xfId="0" applyFont="1" applyFill="1" applyAlignment="1">
      <alignment horizontal="right"/>
    </xf>
    <xf numFmtId="0" fontId="3" fillId="33" borderId="12" xfId="0" applyFont="1" applyFill="1" applyBorder="1" applyAlignment="1">
      <alignment/>
    </xf>
    <xf numFmtId="172" fontId="3" fillId="33" borderId="12" xfId="0" applyNumberFormat="1" applyFont="1" applyFill="1" applyBorder="1" applyAlignment="1">
      <alignment/>
    </xf>
    <xf numFmtId="3" fontId="3" fillId="33" borderId="12" xfId="0" applyNumberFormat="1" applyFont="1" applyFill="1" applyBorder="1" applyAlignment="1">
      <alignment wrapText="1"/>
    </xf>
    <xf numFmtId="0" fontId="26" fillId="44" borderId="0" xfId="0" applyFont="1" applyFill="1" applyAlignment="1">
      <alignment horizontal="right"/>
    </xf>
    <xf numFmtId="0" fontId="13" fillId="44" borderId="0" xfId="0" applyFont="1" applyFill="1" applyAlignment="1">
      <alignment horizontal="center"/>
    </xf>
    <xf numFmtId="0" fontId="13" fillId="44" borderId="0" xfId="0" applyFont="1" applyFill="1" applyAlignment="1">
      <alignment/>
    </xf>
    <xf numFmtId="0" fontId="3" fillId="44" borderId="0" xfId="0" applyFont="1" applyFill="1" applyAlignment="1">
      <alignment wrapText="1"/>
    </xf>
    <xf numFmtId="0" fontId="3" fillId="44" borderId="0" xfId="0" applyFont="1" applyFill="1" applyAlignment="1">
      <alignment/>
    </xf>
    <xf numFmtId="0" fontId="1"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7" fillId="0" borderId="0" xfId="0" applyFont="1" applyAlignment="1">
      <alignment/>
    </xf>
    <xf numFmtId="0" fontId="3" fillId="0" borderId="11" xfId="0" applyFont="1" applyFill="1" applyBorder="1" applyAlignment="1">
      <alignment/>
    </xf>
    <xf numFmtId="0" fontId="3" fillId="0" borderId="11" xfId="0" applyFont="1" applyFill="1" applyBorder="1" applyAlignment="1">
      <alignment wrapText="1"/>
    </xf>
    <xf numFmtId="0" fontId="3" fillId="0" borderId="13" xfId="0" applyFont="1" applyBorder="1" applyAlignment="1">
      <alignment/>
    </xf>
    <xf numFmtId="172" fontId="3" fillId="42" borderId="13" xfId="0" applyNumberFormat="1" applyFont="1" applyFill="1" applyBorder="1" applyAlignment="1">
      <alignment/>
    </xf>
    <xf numFmtId="0" fontId="3" fillId="42" borderId="13" xfId="0" applyFont="1" applyFill="1" applyBorder="1" applyAlignment="1">
      <alignment wrapText="1"/>
    </xf>
    <xf numFmtId="0" fontId="8" fillId="0" borderId="0" xfId="0" applyFont="1" applyAlignment="1">
      <alignment/>
    </xf>
    <xf numFmtId="172" fontId="3" fillId="33" borderId="0" xfId="0" applyNumberFormat="1" applyFont="1" applyFill="1" applyAlignment="1">
      <alignment/>
    </xf>
    <xf numFmtId="0" fontId="3" fillId="33" borderId="0" xfId="0" applyFont="1" applyFill="1" applyAlignment="1">
      <alignment/>
    </xf>
    <xf numFmtId="2" fontId="3" fillId="33" borderId="0" xfId="0" applyNumberFormat="1" applyFont="1" applyFill="1" applyAlignment="1">
      <alignment wrapText="1"/>
    </xf>
    <xf numFmtId="172" fontId="3" fillId="0" borderId="0" xfId="0" applyNumberFormat="1" applyFont="1" applyFill="1" applyAlignment="1">
      <alignment/>
    </xf>
    <xf numFmtId="172" fontId="3" fillId="33" borderId="10" xfId="0" applyNumberFormat="1" applyFont="1" applyFill="1" applyBorder="1" applyAlignment="1">
      <alignment/>
    </xf>
    <xf numFmtId="172" fontId="3" fillId="0" borderId="0" xfId="0" applyNumberFormat="1" applyFont="1" applyAlignment="1">
      <alignment/>
    </xf>
    <xf numFmtId="0" fontId="26" fillId="44" borderId="10" xfId="0" applyFont="1" applyFill="1" applyBorder="1" applyAlignment="1">
      <alignment horizontal="right"/>
    </xf>
    <xf numFmtId="0" fontId="13" fillId="44" borderId="10" xfId="0" applyFont="1" applyFill="1" applyBorder="1" applyAlignment="1">
      <alignment horizontal="center"/>
    </xf>
    <xf numFmtId="0" fontId="26" fillId="0" borderId="10" xfId="0" applyFont="1" applyBorder="1" applyAlignment="1">
      <alignment/>
    </xf>
    <xf numFmtId="0" fontId="24" fillId="0" borderId="10" xfId="0" applyFont="1" applyBorder="1" applyAlignment="1">
      <alignment wrapText="1"/>
    </xf>
    <xf numFmtId="0" fontId="25" fillId="0" borderId="0" xfId="0" applyFont="1" applyAlignment="1">
      <alignment/>
    </xf>
    <xf numFmtId="0" fontId="5" fillId="0" borderId="0" xfId="0" applyFont="1" applyAlignment="1">
      <alignment/>
    </xf>
    <xf numFmtId="0" fontId="3" fillId="36" borderId="0" xfId="0" applyFont="1" applyFill="1" applyAlignment="1">
      <alignment/>
    </xf>
    <xf numFmtId="0" fontId="3" fillId="41" borderId="0" xfId="0" applyFont="1" applyFill="1" applyAlignment="1">
      <alignment/>
    </xf>
    <xf numFmtId="0" fontId="3" fillId="36" borderId="12" xfId="0" applyFont="1" applyFill="1" applyBorder="1" applyAlignment="1">
      <alignment/>
    </xf>
    <xf numFmtId="9" fontId="3" fillId="36" borderId="12" xfId="0" applyNumberFormat="1" applyFont="1" applyFill="1" applyBorder="1" applyAlignment="1">
      <alignment/>
    </xf>
    <xf numFmtId="0" fontId="3" fillId="34" borderId="0" xfId="0" applyFont="1" applyFill="1" applyAlignment="1">
      <alignment horizontal="left"/>
    </xf>
    <xf numFmtId="0" fontId="3" fillId="34" borderId="0" xfId="0" applyFont="1" applyFill="1" applyAlignment="1">
      <alignment/>
    </xf>
    <xf numFmtId="173" fontId="3" fillId="0" borderId="0" xfId="0" applyNumberFormat="1" applyFont="1" applyAlignment="1">
      <alignment wrapText="1"/>
    </xf>
    <xf numFmtId="0" fontId="3" fillId="38" borderId="0" xfId="0" applyFont="1" applyFill="1" applyAlignment="1">
      <alignment/>
    </xf>
    <xf numFmtId="0" fontId="3" fillId="0" borderId="0" xfId="0" applyFont="1" applyAlignment="1" quotePrefix="1">
      <alignment/>
    </xf>
    <xf numFmtId="0" fontId="3" fillId="48" borderId="0" xfId="0" applyFont="1" applyFill="1" applyAlignment="1">
      <alignment horizontal="center"/>
    </xf>
    <xf numFmtId="0" fontId="0" fillId="48" borderId="0" xfId="0" applyFill="1" applyAlignment="1">
      <alignment horizontal="center"/>
    </xf>
    <xf numFmtId="0" fontId="44" fillId="0" borderId="10" xfId="0" applyFont="1" applyFill="1" applyBorder="1" applyAlignment="1">
      <alignment wrapText="1"/>
    </xf>
    <xf numFmtId="0" fontId="0" fillId="0" borderId="10" xfId="0" applyFont="1" applyFill="1" applyBorder="1" applyAlignment="1">
      <alignment/>
    </xf>
    <xf numFmtId="2" fontId="3" fillId="33" borderId="0" xfId="0" applyNumberFormat="1" applyFont="1" applyFill="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9"/>
  <sheetViews>
    <sheetView zoomScale="80" zoomScaleNormal="80" zoomScalePageLayoutView="0" workbookViewId="0" topLeftCell="A1">
      <selection activeCell="B10" sqref="B10"/>
    </sheetView>
  </sheetViews>
  <sheetFormatPr defaultColWidth="9.140625" defaultRowHeight="12.75"/>
  <cols>
    <col min="1" max="1" width="33.00390625" style="20" customWidth="1"/>
    <col min="2" max="2" width="18.7109375" style="20" customWidth="1"/>
    <col min="3" max="3" width="9.140625" style="20" customWidth="1"/>
    <col min="4" max="4" width="7.28125" style="20" customWidth="1"/>
    <col min="5" max="5" width="30.7109375" style="20" customWidth="1"/>
    <col min="6" max="6" width="9.28125" style="20" customWidth="1"/>
    <col min="7" max="7" width="12.57421875" style="20" customWidth="1"/>
    <col min="8" max="8" width="34.57421875" style="20" customWidth="1"/>
    <col min="9" max="16384" width="9.140625" style="20" customWidth="1"/>
  </cols>
  <sheetData>
    <row r="1" ht="18">
      <c r="A1" s="19" t="s">
        <v>20</v>
      </c>
    </row>
    <row r="2" ht="14.25">
      <c r="E2" s="21" t="s">
        <v>21</v>
      </c>
    </row>
    <row r="4" spans="1:8" ht="14.25">
      <c r="A4" s="20" t="s">
        <v>22</v>
      </c>
      <c r="B4" s="22">
        <v>28</v>
      </c>
      <c r="C4" s="20" t="s">
        <v>23</v>
      </c>
      <c r="E4" s="23" t="s">
        <v>24</v>
      </c>
      <c r="F4" s="23" t="s">
        <v>25</v>
      </c>
      <c r="G4" s="23" t="s">
        <v>26</v>
      </c>
      <c r="H4" s="23" t="s">
        <v>27</v>
      </c>
    </row>
    <row r="5" spans="1:8" ht="14.25">
      <c r="A5" s="20" t="s">
        <v>28</v>
      </c>
      <c r="B5" s="24">
        <v>400</v>
      </c>
      <c r="C5" s="20" t="s">
        <v>29</v>
      </c>
      <c r="E5" s="20" t="s">
        <v>30</v>
      </c>
      <c r="F5" s="2" t="s">
        <v>31</v>
      </c>
      <c r="G5" s="2" t="s">
        <v>32</v>
      </c>
      <c r="H5" s="25" t="s">
        <v>33</v>
      </c>
    </row>
    <row r="6" spans="1:8" ht="14.25">
      <c r="A6" s="20" t="s">
        <v>34</v>
      </c>
      <c r="B6" s="26">
        <v>13.5</v>
      </c>
      <c r="C6" s="23" t="s">
        <v>35</v>
      </c>
      <c r="D6" s="27"/>
      <c r="E6" s="20" t="s">
        <v>30</v>
      </c>
      <c r="F6" s="2" t="s">
        <v>36</v>
      </c>
      <c r="G6" s="2" t="s">
        <v>32</v>
      </c>
      <c r="H6" s="25" t="s">
        <v>33</v>
      </c>
    </row>
    <row r="7" spans="1:8" ht="14.25">
      <c r="A7" s="20" t="s">
        <v>37</v>
      </c>
      <c r="B7" s="28">
        <v>1</v>
      </c>
      <c r="C7" s="20" t="s">
        <v>8</v>
      </c>
      <c r="E7" s="29" t="s">
        <v>38</v>
      </c>
      <c r="F7" s="2" t="s">
        <v>39</v>
      </c>
      <c r="G7" s="2" t="s">
        <v>40</v>
      </c>
      <c r="H7" s="25" t="s">
        <v>41</v>
      </c>
    </row>
    <row r="8" spans="1:8" ht="14.25">
      <c r="A8" s="20" t="s">
        <v>42</v>
      </c>
      <c r="B8" s="28">
        <v>0</v>
      </c>
      <c r="C8" s="20" t="s">
        <v>8</v>
      </c>
      <c r="E8" s="20" t="s">
        <v>43</v>
      </c>
      <c r="F8" s="2" t="s">
        <v>44</v>
      </c>
      <c r="G8" s="2" t="s">
        <v>45</v>
      </c>
      <c r="H8" s="25" t="s">
        <v>33</v>
      </c>
    </row>
    <row r="9" spans="5:8" ht="14.25">
      <c r="E9" s="20" t="s">
        <v>46</v>
      </c>
      <c r="F9" s="2" t="s">
        <v>47</v>
      </c>
      <c r="G9" s="2" t="s">
        <v>48</v>
      </c>
      <c r="H9" s="25" t="s">
        <v>33</v>
      </c>
    </row>
    <row r="10" spans="1:8" ht="14.25">
      <c r="A10" s="30" t="s">
        <v>49</v>
      </c>
      <c r="B10" s="31">
        <f>IF(B4&gt;50,(1.64/(4*3.1416)*SQRT(B5*LOG(50)*10^((B6-B7+B8)/10))*1.27),(1.64/(4*3.1416)*SQRT(B5*LOG(B4)*10^((B6-B7+B8)/10))*1.27))</f>
        <v>16.816076123414277</v>
      </c>
      <c r="C10" s="30" t="s">
        <v>11</v>
      </c>
      <c r="E10" s="20" t="s">
        <v>43</v>
      </c>
      <c r="F10" s="2" t="s">
        <v>50</v>
      </c>
      <c r="G10" s="2" t="s">
        <v>51</v>
      </c>
      <c r="H10" s="25" t="s">
        <v>33</v>
      </c>
    </row>
    <row r="11" spans="5:8" ht="14.25">
      <c r="E11" s="20" t="s">
        <v>52</v>
      </c>
      <c r="F11" s="2" t="s">
        <v>53</v>
      </c>
      <c r="G11" s="2" t="s">
        <v>54</v>
      </c>
      <c r="H11" s="25" t="s">
        <v>33</v>
      </c>
    </row>
    <row r="12" spans="5:8" ht="14.25">
      <c r="E12" s="20" t="s">
        <v>55</v>
      </c>
      <c r="F12" s="2" t="s">
        <v>56</v>
      </c>
      <c r="G12" s="2" t="s">
        <v>57</v>
      </c>
      <c r="H12" s="25" t="s">
        <v>33</v>
      </c>
    </row>
    <row r="13" spans="5:8" ht="14.25">
      <c r="E13" s="20" t="s">
        <v>58</v>
      </c>
      <c r="F13" s="2" t="s">
        <v>59</v>
      </c>
      <c r="G13" s="2" t="s">
        <v>48</v>
      </c>
      <c r="H13" s="25" t="s">
        <v>33</v>
      </c>
    </row>
    <row r="14" spans="5:8" ht="14.25">
      <c r="E14" s="20" t="s">
        <v>58</v>
      </c>
      <c r="F14" s="2" t="s">
        <v>60</v>
      </c>
      <c r="G14" s="2" t="s">
        <v>48</v>
      </c>
      <c r="H14" s="25" t="s">
        <v>33</v>
      </c>
    </row>
    <row r="15" spans="5:8" ht="14.25">
      <c r="E15" s="20" t="s">
        <v>61</v>
      </c>
      <c r="F15" s="2" t="s">
        <v>62</v>
      </c>
      <c r="G15" s="2" t="s">
        <v>63</v>
      </c>
      <c r="H15" s="25" t="s">
        <v>64</v>
      </c>
    </row>
    <row r="16" spans="5:8" ht="14.25">
      <c r="E16" s="20" t="s">
        <v>65</v>
      </c>
      <c r="F16" s="2" t="s">
        <v>66</v>
      </c>
      <c r="G16" s="2" t="s">
        <v>67</v>
      </c>
      <c r="H16" s="25" t="s">
        <v>33</v>
      </c>
    </row>
    <row r="17" ht="14.25">
      <c r="A17" s="20" t="s">
        <v>68</v>
      </c>
    </row>
    <row r="18" ht="14.25">
      <c r="A18" s="20" t="s">
        <v>69</v>
      </c>
    </row>
    <row r="19" ht="14.25">
      <c r="A19" s="20" t="s">
        <v>70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zoomScale="90" zoomScaleNormal="90" zoomScalePageLayoutView="0" workbookViewId="0" topLeftCell="A1">
      <selection activeCell="F30" sqref="F30"/>
    </sheetView>
  </sheetViews>
  <sheetFormatPr defaultColWidth="9.140625" defaultRowHeight="12.75"/>
  <cols>
    <col min="1" max="1" width="51.57421875" style="1" customWidth="1"/>
    <col min="2" max="2" width="35.57421875" style="1" customWidth="1"/>
    <col min="3" max="3" width="38.7109375" style="1" customWidth="1"/>
    <col min="4" max="4" width="26.7109375" style="3" customWidth="1"/>
    <col min="5" max="5" width="21.14062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11" t="s">
        <v>143</v>
      </c>
      <c r="B1" s="112"/>
      <c r="C1" s="113"/>
      <c r="D1" s="113"/>
      <c r="E1" s="50"/>
    </row>
    <row r="2" spans="1:5" ht="12.75">
      <c r="A2" s="66" t="s">
        <v>144</v>
      </c>
      <c r="D2" s="109" t="s">
        <v>170</v>
      </c>
      <c r="E2" s="110"/>
    </row>
    <row r="3" spans="1:2" ht="12.75">
      <c r="A3" s="5" t="s">
        <v>0</v>
      </c>
      <c r="B3" s="52" t="s">
        <v>128</v>
      </c>
    </row>
    <row r="4" spans="1:2" ht="12.75">
      <c r="A4" s="5" t="s">
        <v>76</v>
      </c>
      <c r="B4" s="53" t="s">
        <v>176</v>
      </c>
    </row>
    <row r="5" spans="1:4" ht="12.75">
      <c r="A5" s="5" t="s">
        <v>77</v>
      </c>
      <c r="B5" s="53" t="s">
        <v>1</v>
      </c>
      <c r="C5" s="40"/>
      <c r="D5" s="44"/>
    </row>
    <row r="6" spans="1:5" ht="12.75">
      <c r="A6" s="5" t="s">
        <v>78</v>
      </c>
      <c r="B6" s="54">
        <v>39879</v>
      </c>
      <c r="C6" s="40"/>
      <c r="D6" s="44"/>
      <c r="E6" s="40"/>
    </row>
    <row r="7" spans="1:5" ht="14.25">
      <c r="A7" s="108" t="s">
        <v>2</v>
      </c>
      <c r="B7" s="53">
        <v>29.7</v>
      </c>
      <c r="C7" s="40" t="s">
        <v>3</v>
      </c>
      <c r="D7" s="150">
        <f>VLOOKUP(B7,A63:D80,3)</f>
        <v>1.16</v>
      </c>
      <c r="E7" s="151">
        <f>VLOOKUP(B7,A63:D80,4)</f>
        <v>2.57</v>
      </c>
    </row>
    <row r="8" spans="1:5" ht="14.25">
      <c r="A8" s="108" t="s">
        <v>71</v>
      </c>
      <c r="B8" s="46" t="s">
        <v>90</v>
      </c>
      <c r="C8" s="60">
        <f>VLOOKUP(B8,A84:B92,2)</f>
        <v>0.5</v>
      </c>
      <c r="D8" s="114" t="s">
        <v>140</v>
      </c>
      <c r="E8" s="45"/>
    </row>
    <row r="9" spans="1:5" ht="14.25">
      <c r="A9" s="108" t="s">
        <v>4</v>
      </c>
      <c r="B9" s="122">
        <v>1000</v>
      </c>
      <c r="C9" s="40" t="s">
        <v>5</v>
      </c>
      <c r="D9" s="44"/>
      <c r="E9" s="40"/>
    </row>
    <row r="10" spans="1:5" ht="12.75">
      <c r="A10" s="47"/>
      <c r="B10" s="48"/>
      <c r="C10" s="92" t="s">
        <v>6</v>
      </c>
      <c r="D10" s="115">
        <f>B9*C8</f>
        <v>500</v>
      </c>
      <c r="E10" s="93" t="s">
        <v>5</v>
      </c>
    </row>
    <row r="11" spans="1:5" ht="14.25">
      <c r="A11" s="108" t="s">
        <v>87</v>
      </c>
      <c r="B11" s="46" t="s">
        <v>83</v>
      </c>
      <c r="C11" s="60">
        <f>VLOOKUP(B11,A94:B98,2)</f>
        <v>0.5</v>
      </c>
      <c r="D11" s="116" t="s">
        <v>141</v>
      </c>
      <c r="E11" s="40"/>
    </row>
    <row r="12" spans="1:6" ht="14.25">
      <c r="A12" s="108" t="s">
        <v>85</v>
      </c>
      <c r="B12" s="46" t="s">
        <v>99</v>
      </c>
      <c r="C12" s="102">
        <f>VLOOKUP(B12,A100:D108,2)</f>
        <v>1.74</v>
      </c>
      <c r="D12" s="117" t="s">
        <v>168</v>
      </c>
      <c r="E12" s="103"/>
      <c r="F12" s="13"/>
    </row>
    <row r="13" spans="1:5" ht="14.25">
      <c r="A13" s="108" t="s">
        <v>86</v>
      </c>
      <c r="B13" s="52">
        <v>8</v>
      </c>
      <c r="C13" s="92" t="s">
        <v>88</v>
      </c>
      <c r="D13" s="94">
        <f>VLOOKUP(B12,A100:D108,4)</f>
        <v>0.34008493999538003</v>
      </c>
      <c r="E13" s="93" t="s">
        <v>8</v>
      </c>
    </row>
    <row r="14" spans="1:5" ht="12.75">
      <c r="A14" s="59"/>
      <c r="B14" s="57"/>
      <c r="C14" s="95" t="s">
        <v>137</v>
      </c>
      <c r="D14" s="118">
        <f>C11*D10*10^(-D13/10)</f>
        <v>231.17002218081976</v>
      </c>
      <c r="E14" s="93" t="s">
        <v>5</v>
      </c>
    </row>
    <row r="15" spans="1:6" ht="12.75">
      <c r="A15" s="59" t="s">
        <v>172</v>
      </c>
      <c r="B15" s="90" t="s">
        <v>116</v>
      </c>
      <c r="C15" s="89" t="str">
        <f>VLOOKUP(B15,A113:C123,3)</f>
        <v>from table 10</v>
      </c>
      <c r="D15" s="119"/>
      <c r="E15" s="106"/>
      <c r="F15" s="13"/>
    </row>
    <row r="16" spans="1:6" ht="12.75">
      <c r="A16" s="59" t="s">
        <v>171</v>
      </c>
      <c r="B16" s="125">
        <f>VLOOKUP(B15,A113:C123,2)</f>
        <v>16.8</v>
      </c>
      <c r="C16" s="126" t="s">
        <v>35</v>
      </c>
      <c r="D16" s="127"/>
      <c r="E16" s="87"/>
      <c r="F16" s="13"/>
    </row>
    <row r="17" spans="1:10" s="3" customFormat="1" ht="14.25">
      <c r="A17" s="107" t="s">
        <v>158</v>
      </c>
      <c r="B17" s="61">
        <v>9</v>
      </c>
      <c r="C17" s="45" t="s">
        <v>35</v>
      </c>
      <c r="D17" s="120"/>
      <c r="E17" s="45"/>
      <c r="F17" s="13"/>
      <c r="G17" s="1"/>
      <c r="H17" s="1"/>
      <c r="I17" s="1"/>
      <c r="J17" s="44"/>
    </row>
    <row r="18" spans="1:10" ht="12.75">
      <c r="A18" s="49"/>
      <c r="B18" s="49"/>
      <c r="C18" s="104" t="s">
        <v>138</v>
      </c>
      <c r="D18" s="121">
        <f>10^((B17-D13)/10)</f>
        <v>7.344995025602542</v>
      </c>
      <c r="E18" s="93"/>
      <c r="J18" s="36"/>
    </row>
    <row r="19" spans="1:10" ht="12.75">
      <c r="A19" s="49"/>
      <c r="B19" s="49"/>
      <c r="C19" s="104"/>
      <c r="D19" s="118">
        <f>D14*D18</f>
        <v>1697.9426629865504</v>
      </c>
      <c r="E19" s="93" t="s">
        <v>142</v>
      </c>
      <c r="J19" s="36"/>
    </row>
    <row r="20" spans="1:10" ht="12.75">
      <c r="A20" s="6" t="s">
        <v>10</v>
      </c>
      <c r="B20" s="52">
        <v>12</v>
      </c>
      <c r="C20" s="1" t="s">
        <v>129</v>
      </c>
      <c r="D20" s="1"/>
      <c r="J20" s="36"/>
    </row>
    <row r="21" spans="1:10" ht="19.5">
      <c r="A21" s="86"/>
      <c r="B21" s="71" t="str">
        <f>VLOOKUP(B7,A63:B80,2)</f>
        <v>Evaluation Required</v>
      </c>
      <c r="C21" s="55"/>
      <c r="D21" s="88"/>
      <c r="E21" s="13"/>
      <c r="J21" s="36"/>
    </row>
    <row r="22" ht="13.5" thickBot="1">
      <c r="J22" s="36"/>
    </row>
    <row r="23" spans="1:10" s="13" customFormat="1" ht="64.5" thickTop="1">
      <c r="A23" s="33" t="s">
        <v>18</v>
      </c>
      <c r="B23" s="91">
        <v>20.6</v>
      </c>
      <c r="C23" s="124" t="s">
        <v>11</v>
      </c>
      <c r="D23" s="34" t="s">
        <v>169</v>
      </c>
      <c r="E23" s="13" t="s">
        <v>173</v>
      </c>
      <c r="F23" s="1"/>
      <c r="G23" s="1"/>
      <c r="H23" s="1"/>
      <c r="I23" s="1"/>
      <c r="J23" s="37"/>
    </row>
    <row r="24" spans="1:5" ht="25.5">
      <c r="A24" s="96" t="s">
        <v>139</v>
      </c>
      <c r="B24" s="97">
        <f>IF(B7&gt;50,(D7/(4*3.1416)*SQRT(D14*LOG(50)*10^((B17)/10))*1.27),(D7/(4*3.1416)*SQRT(D14*LOG(B7)*10^((B17)/10))*1.27))</f>
        <v>6.096520725345927</v>
      </c>
      <c r="C24" s="22" t="s">
        <v>11</v>
      </c>
      <c r="D24" s="14" t="str">
        <f>CONCATENATE(CONCATENATE(CONCATENATE(D14," Watts into "),B17)," dBi Antenna")</f>
        <v>231.17002218082 Watts into 9 dBi Antenna</v>
      </c>
      <c r="E24" s="1" t="s">
        <v>130</v>
      </c>
    </row>
    <row r="25" spans="1:5" ht="15" thickBot="1">
      <c r="A25" s="98" t="s">
        <v>155</v>
      </c>
      <c r="B25" s="99">
        <f>IF(B7&gt;50,(E7/(4*3.1416)*SQRT(D14*LOG(50)*10^((B17)/10))*1.27),(E7/(4*3.1416)*SQRT(D14*LOG(B7)*10^((B17)/10))*1.27))</f>
        <v>13.506946779430201</v>
      </c>
      <c r="C25" s="100" t="s">
        <v>11</v>
      </c>
      <c r="D25" s="123"/>
      <c r="E25" s="101" t="s">
        <v>130</v>
      </c>
    </row>
    <row r="26" spans="1:4" s="17" customFormat="1" ht="18.75" thickTop="1">
      <c r="A26" s="4"/>
      <c r="B26" s="1"/>
      <c r="C26" s="1"/>
      <c r="D26" s="3"/>
    </row>
    <row r="27" ht="12.75">
      <c r="A27" s="4"/>
    </row>
    <row r="28" ht="12.75">
      <c r="A28" s="4"/>
    </row>
    <row r="29" ht="12.75">
      <c r="A29" s="4"/>
    </row>
    <row r="30" ht="12.75">
      <c r="A30" s="4"/>
    </row>
    <row r="44" ht="12.75">
      <c r="A44" s="1" t="s">
        <v>80</v>
      </c>
    </row>
    <row r="46" ht="12.75">
      <c r="A46" s="39">
        <v>1</v>
      </c>
    </row>
    <row r="47" ht="12.75">
      <c r="A47" s="39">
        <v>5</v>
      </c>
    </row>
    <row r="48" ht="12.75">
      <c r="A48" s="39">
        <v>10</v>
      </c>
    </row>
    <row r="49" ht="12.75">
      <c r="A49" s="39">
        <v>25</v>
      </c>
    </row>
    <row r="50" ht="12.75">
      <c r="A50" s="39">
        <v>50</v>
      </c>
    </row>
    <row r="51" ht="12.75">
      <c r="A51" s="39">
        <v>75</v>
      </c>
    </row>
    <row r="52" ht="12.75">
      <c r="A52" s="39">
        <v>100</v>
      </c>
    </row>
    <row r="53" ht="12.75">
      <c r="A53" s="39">
        <v>125</v>
      </c>
    </row>
    <row r="54" ht="12.75">
      <c r="A54" s="39">
        <v>150</v>
      </c>
    </row>
    <row r="55" ht="12.75">
      <c r="A55" s="39">
        <v>200</v>
      </c>
    </row>
    <row r="56" ht="12.75">
      <c r="A56" s="39">
        <v>250</v>
      </c>
    </row>
    <row r="57" ht="12.75">
      <c r="A57" s="39">
        <v>425</v>
      </c>
    </row>
    <row r="58" ht="12.75">
      <c r="A58" s="39">
        <v>500</v>
      </c>
    </row>
    <row r="59" ht="12.75">
      <c r="A59" s="39">
        <v>1000</v>
      </c>
    </row>
    <row r="60" ht="12.75">
      <c r="A60" s="39">
        <v>1500</v>
      </c>
    </row>
    <row r="61" spans="1:4" ht="12.75">
      <c r="A61" s="39">
        <v>3000</v>
      </c>
      <c r="C61" s="244" t="s">
        <v>180</v>
      </c>
      <c r="D61" s="245"/>
    </row>
    <row r="62" spans="3:4" ht="12.75">
      <c r="C62" s="144" t="s">
        <v>178</v>
      </c>
      <c r="D62" s="149" t="s">
        <v>179</v>
      </c>
    </row>
    <row r="63" spans="1:4" ht="12.75">
      <c r="A63" s="143">
        <v>1.9</v>
      </c>
      <c r="B63" s="143" t="str">
        <f>IF(B$9&gt;500,"Evaluation Required","Routine evaluation Not required")</f>
        <v>Evaluation Required</v>
      </c>
      <c r="C63" s="147">
        <v>0.24</v>
      </c>
      <c r="D63" s="148">
        <v>0.4</v>
      </c>
    </row>
    <row r="64" spans="1:4" ht="12.75">
      <c r="A64" s="143">
        <v>3.9</v>
      </c>
      <c r="B64" s="143" t="str">
        <f>IF(B$9&gt;500,"Evaluation Required","Routine evaluation Not required")</f>
        <v>Evaluation Required</v>
      </c>
      <c r="C64" s="147">
        <v>0.24</v>
      </c>
      <c r="D64" s="148">
        <v>0.55</v>
      </c>
    </row>
    <row r="65" spans="1:4" ht="12.75">
      <c r="A65" s="143">
        <v>5.1</v>
      </c>
      <c r="B65" s="143" t="str">
        <f>IF(B$9&gt;500,"Evaluation Required","Routine evaluation Not required")</f>
        <v>Evaluation Required</v>
      </c>
      <c r="C65" s="147">
        <v>0.3</v>
      </c>
      <c r="D65" s="148">
        <v>0.7</v>
      </c>
    </row>
    <row r="66" spans="1:4" ht="12.75">
      <c r="A66" s="143">
        <v>7.3</v>
      </c>
      <c r="B66" s="143" t="str">
        <f>IF(B$9&gt;500,"Evaluation Required","Routine evaluation Not required")</f>
        <v>Evaluation Required</v>
      </c>
      <c r="C66" s="147">
        <v>0.37</v>
      </c>
      <c r="D66" s="148">
        <v>0.83</v>
      </c>
    </row>
    <row r="67" spans="1:4" ht="12.75">
      <c r="A67" s="143">
        <v>10.15</v>
      </c>
      <c r="B67" s="143" t="str">
        <f>IF(B$9&gt;425,"Evaluation Required","Routine evaluation Not required")</f>
        <v>Evaluation Required</v>
      </c>
      <c r="C67" s="147">
        <v>0.477</v>
      </c>
      <c r="D67" s="148">
        <v>1.065</v>
      </c>
    </row>
    <row r="68" spans="1:4" ht="12.75">
      <c r="A68" s="143">
        <v>14.35</v>
      </c>
      <c r="B68" s="143" t="str">
        <f>IF(B$9&gt;225,"Evaluation Required","Routine evaluation Not required")</f>
        <v>Evaluation Required</v>
      </c>
      <c r="C68" s="147">
        <v>0.629</v>
      </c>
      <c r="D68" s="148">
        <v>1.404</v>
      </c>
    </row>
    <row r="69" spans="1:4" ht="12.75">
      <c r="A69" s="143">
        <v>18.16</v>
      </c>
      <c r="B69" s="143" t="str">
        <f>IF(B$9&gt;125,"Evaluation Required","Routine evaluation Not required")</f>
        <v>Evaluation Required</v>
      </c>
      <c r="C69" s="147">
        <v>0.76</v>
      </c>
      <c r="D69" s="148">
        <v>1.701</v>
      </c>
    </row>
    <row r="70" spans="1:4" ht="12.75">
      <c r="A70" s="143">
        <v>21.2</v>
      </c>
      <c r="B70" s="143" t="str">
        <f>IF(B$9&gt;100,"Evaluation Required","Routine evaluation Not required")</f>
        <v>Evaluation Required</v>
      </c>
      <c r="C70" s="147">
        <v>0.88</v>
      </c>
      <c r="D70" s="148">
        <v>1.96</v>
      </c>
    </row>
    <row r="71" spans="1:4" ht="12.75">
      <c r="A71" s="143">
        <v>24.9</v>
      </c>
      <c r="B71" s="143" t="str">
        <f>IF(B$9&gt;75,"Evaluation Required","Routine evaluation Not required")</f>
        <v>Evaluation Required</v>
      </c>
      <c r="C71" s="147">
        <v>1</v>
      </c>
      <c r="D71" s="148">
        <v>2.23</v>
      </c>
    </row>
    <row r="72" spans="1:4" ht="12.75">
      <c r="A72" s="143">
        <v>29.7</v>
      </c>
      <c r="B72" s="143" t="str">
        <f>IF(B$9&gt;50,"Evaluation Required","Routine evaluation Not required")</f>
        <v>Evaluation Required</v>
      </c>
      <c r="C72" s="147">
        <v>1.16</v>
      </c>
      <c r="D72" s="148">
        <v>2.57</v>
      </c>
    </row>
    <row r="73" spans="1:4" ht="12.75">
      <c r="A73" s="143">
        <v>50.1</v>
      </c>
      <c r="B73" s="143" t="str">
        <f>IF(B$9&gt;50,"Evaluation Required","Routine evaluation Not required")</f>
        <v>Evaluation Required</v>
      </c>
      <c r="C73" s="147">
        <v>1.09</v>
      </c>
      <c r="D73" s="148">
        <v>2.43</v>
      </c>
    </row>
    <row r="74" spans="1:4" ht="12.75">
      <c r="A74" s="143">
        <v>144.1</v>
      </c>
      <c r="B74" s="143" t="str">
        <f>IF(B$9&gt;50,"Evaluation Required","Routine evaluation Not required")</f>
        <v>Evaluation Required</v>
      </c>
      <c r="C74" s="147">
        <v>1.09</v>
      </c>
      <c r="D74" s="148">
        <v>2.43</v>
      </c>
    </row>
    <row r="75" spans="1:4" ht="12.75">
      <c r="A75" s="143">
        <v>222</v>
      </c>
      <c r="B75" s="143" t="str">
        <f>IF(B$9&gt;50,"Evaluation Required","Routine evaluation Not required")</f>
        <v>Evaluation Required</v>
      </c>
      <c r="C75" s="147">
        <v>1.09</v>
      </c>
      <c r="D75" s="148">
        <v>2.43</v>
      </c>
    </row>
    <row r="76" spans="1:4" ht="12.75">
      <c r="A76" s="143">
        <v>432</v>
      </c>
      <c r="B76" s="143" t="str">
        <f>IF(B$9&gt;70,"Evaluation Required","Routine evaluation Not required")</f>
        <v>Evaluation Required</v>
      </c>
      <c r="C76" s="147">
        <v>0.89</v>
      </c>
      <c r="D76" s="148">
        <v>1.98</v>
      </c>
    </row>
    <row r="77" spans="1:5" ht="12.75">
      <c r="A77" s="143">
        <v>903</v>
      </c>
      <c r="B77" s="143" t="str">
        <f>IF(B$9&gt;150,"Evaluation Required","Routine evaluation Not required")</f>
        <v>Evaluation Required</v>
      </c>
      <c r="C77" s="147">
        <v>0.63</v>
      </c>
      <c r="D77" s="148">
        <v>1.4</v>
      </c>
      <c r="E77" s="1" t="s">
        <v>181</v>
      </c>
    </row>
    <row r="78" spans="1:4" ht="12.75">
      <c r="A78" s="143">
        <v>1296</v>
      </c>
      <c r="B78" s="143" t="str">
        <f>IF(B$9&gt;200,"Evaluation Required","Routine evaluation Not required")</f>
        <v>Evaluation Required</v>
      </c>
      <c r="C78" s="145">
        <v>0.53</v>
      </c>
      <c r="D78" s="146">
        <v>1.195</v>
      </c>
    </row>
    <row r="79" spans="1:4" ht="12.75">
      <c r="A79" s="143">
        <v>2304</v>
      </c>
      <c r="B79" s="143" t="str">
        <f>IF(B$9&gt;250,"Evaluation Required","Routine evaluation Not required")</f>
        <v>Evaluation Required</v>
      </c>
      <c r="C79" s="145">
        <v>1.09</v>
      </c>
      <c r="D79" s="146">
        <v>2.43</v>
      </c>
    </row>
    <row r="80" spans="1:4" ht="12.75">
      <c r="A80" s="143">
        <v>3456</v>
      </c>
      <c r="B80" s="143" t="str">
        <f>IF(B$9&gt;250,"Evaluation Required","Routine evaluation Not required")</f>
        <v>Evaluation Required</v>
      </c>
      <c r="C80" s="145">
        <v>1.09</v>
      </c>
      <c r="D80" s="146">
        <v>2.43</v>
      </c>
    </row>
    <row r="83" spans="1:2" ht="12.75">
      <c r="A83" s="40"/>
      <c r="B83" s="40"/>
    </row>
    <row r="84" spans="1:4" ht="12.75">
      <c r="A84" s="42" t="s">
        <v>93</v>
      </c>
      <c r="B84" s="42">
        <v>0.3</v>
      </c>
      <c r="C84" s="3"/>
      <c r="D84" s="1"/>
    </row>
    <row r="85" spans="1:4" ht="12.75">
      <c r="A85" s="42" t="s">
        <v>92</v>
      </c>
      <c r="B85" s="42">
        <v>0.5</v>
      </c>
      <c r="C85" s="3"/>
      <c r="D85" s="1"/>
    </row>
    <row r="86" spans="1:4" ht="12.75">
      <c r="A86" s="42" t="s">
        <v>97</v>
      </c>
      <c r="B86" s="42">
        <v>0.6</v>
      </c>
      <c r="C86" s="3"/>
      <c r="D86" s="1"/>
    </row>
    <row r="87" spans="1:4" ht="12.75">
      <c r="A87" s="42" t="s">
        <v>96</v>
      </c>
      <c r="B87" s="42">
        <v>1</v>
      </c>
      <c r="C87" s="3"/>
      <c r="D87" s="1"/>
    </row>
    <row r="88" spans="1:4" ht="12.75">
      <c r="A88" s="42" t="s">
        <v>94</v>
      </c>
      <c r="B88" s="42">
        <v>0.4</v>
      </c>
      <c r="C88" s="3"/>
      <c r="D88" s="1"/>
    </row>
    <row r="89" spans="1:4" ht="12.75">
      <c r="A89" s="42" t="s">
        <v>89</v>
      </c>
      <c r="B89" s="42">
        <v>0.2</v>
      </c>
      <c r="C89" s="3"/>
      <c r="D89" s="1"/>
    </row>
    <row r="90" spans="1:4" ht="12.75">
      <c r="A90" s="42" t="s">
        <v>90</v>
      </c>
      <c r="B90" s="42">
        <v>0.5</v>
      </c>
      <c r="C90" s="3"/>
      <c r="D90" s="1"/>
    </row>
    <row r="91" spans="1:4" ht="12.75">
      <c r="A91" s="42" t="s">
        <v>95</v>
      </c>
      <c r="B91" s="42">
        <v>1</v>
      </c>
      <c r="C91" s="3"/>
      <c r="D91" s="1"/>
    </row>
    <row r="92" spans="1:4" ht="12.75">
      <c r="A92" s="42" t="s">
        <v>91</v>
      </c>
      <c r="B92" s="42">
        <v>1</v>
      </c>
      <c r="C92" s="3"/>
      <c r="D92" s="1"/>
    </row>
    <row r="93" spans="1:2" ht="12.75">
      <c r="A93" s="40"/>
      <c r="B93" s="40"/>
    </row>
    <row r="94" spans="1:2" ht="12.75">
      <c r="A94" s="42" t="s">
        <v>84</v>
      </c>
      <c r="B94" s="43">
        <v>1</v>
      </c>
    </row>
    <row r="95" spans="1:2" ht="12.75">
      <c r="A95" s="42" t="s">
        <v>149</v>
      </c>
      <c r="B95" s="43">
        <v>0.3</v>
      </c>
    </row>
    <row r="96" spans="1:2" ht="12.75">
      <c r="A96" s="42" t="s">
        <v>83</v>
      </c>
      <c r="B96" s="43">
        <v>0.5</v>
      </c>
    </row>
    <row r="97" spans="1:2" ht="12.75">
      <c r="A97" s="42" t="s">
        <v>81</v>
      </c>
      <c r="B97" s="43">
        <v>0.5</v>
      </c>
    </row>
    <row r="98" spans="1:2" ht="12.75">
      <c r="A98" s="42" t="s">
        <v>82</v>
      </c>
      <c r="B98" s="43">
        <v>1</v>
      </c>
    </row>
    <row r="100" spans="1:5" ht="12.75">
      <c r="A100" s="70">
        <v>9913</v>
      </c>
      <c r="B100" s="50">
        <v>0.9</v>
      </c>
      <c r="C100" s="50"/>
      <c r="D100" s="72">
        <f aca="true" t="shared" si="0" ref="D100:D108">B100*((B$7/50)^0.566)*B$13/30.48</f>
        <v>0.17590600344588625</v>
      </c>
      <c r="E100" s="1" t="s">
        <v>148</v>
      </c>
    </row>
    <row r="101" spans="1:4" ht="12.75">
      <c r="A101" s="50" t="s">
        <v>100</v>
      </c>
      <c r="B101" s="50">
        <v>1.5</v>
      </c>
      <c r="C101" s="50" t="s">
        <v>147</v>
      </c>
      <c r="D101" s="72">
        <f t="shared" si="0"/>
        <v>0.2931766724098104</v>
      </c>
    </row>
    <row r="102" spans="1:4" ht="12.75">
      <c r="A102" s="50" t="s">
        <v>101</v>
      </c>
      <c r="B102" s="50">
        <v>0.5</v>
      </c>
      <c r="C102" s="50"/>
      <c r="D102" s="72">
        <f t="shared" si="0"/>
        <v>0.0977255574699368</v>
      </c>
    </row>
    <row r="103" spans="1:4" ht="12.75">
      <c r="A103" s="50" t="s">
        <v>102</v>
      </c>
      <c r="B103" s="50">
        <v>0.3</v>
      </c>
      <c r="C103" s="50"/>
      <c r="D103" s="72">
        <f t="shared" si="0"/>
        <v>0.05863533448196208</v>
      </c>
    </row>
    <row r="104" spans="1:4" ht="12.75">
      <c r="A104" s="50" t="s">
        <v>136</v>
      </c>
      <c r="B104" s="50">
        <v>0.3</v>
      </c>
      <c r="C104" s="50"/>
      <c r="D104" s="72">
        <f t="shared" si="0"/>
        <v>0.05863533448196208</v>
      </c>
    </row>
    <row r="105" spans="1:4" ht="12.75">
      <c r="A105" s="50" t="s">
        <v>99</v>
      </c>
      <c r="B105" s="50">
        <v>1.74</v>
      </c>
      <c r="C105" s="50"/>
      <c r="D105" s="72">
        <f t="shared" si="0"/>
        <v>0.34008493999538003</v>
      </c>
    </row>
    <row r="106" spans="1:4" ht="12.75">
      <c r="A106" s="50" t="s">
        <v>104</v>
      </c>
      <c r="B106" s="50">
        <v>2</v>
      </c>
      <c r="C106" s="50"/>
      <c r="D106" s="72">
        <f t="shared" si="0"/>
        <v>0.3909022298797472</v>
      </c>
    </row>
    <row r="107" spans="1:4" ht="12.75">
      <c r="A107" s="50" t="s">
        <v>103</v>
      </c>
      <c r="B107" s="50">
        <v>3.5</v>
      </c>
      <c r="C107" s="50"/>
      <c r="D107" s="72">
        <f t="shared" si="0"/>
        <v>0.6840789022895575</v>
      </c>
    </row>
    <row r="108" spans="1:4" ht="12.75">
      <c r="A108" s="50" t="s">
        <v>98</v>
      </c>
      <c r="B108" s="50">
        <v>2.1</v>
      </c>
      <c r="C108" s="50"/>
      <c r="D108" s="72">
        <f t="shared" si="0"/>
        <v>0.41044734137373456</v>
      </c>
    </row>
    <row r="110" ht="12.75">
      <c r="A110" s="56" t="b">
        <v>1</v>
      </c>
    </row>
    <row r="111" ht="12.75">
      <c r="A111" s="56" t="b">
        <v>0</v>
      </c>
    </row>
    <row r="113" spans="1:3" ht="12.75">
      <c r="A113" s="7" t="s">
        <v>116</v>
      </c>
      <c r="B113" s="7">
        <v>16.8</v>
      </c>
      <c r="C113" s="7" t="s">
        <v>159</v>
      </c>
    </row>
    <row r="114" spans="1:3" ht="12.75">
      <c r="A114" s="7" t="s">
        <v>131</v>
      </c>
      <c r="B114" s="7">
        <v>0</v>
      </c>
      <c r="C114" s="7" t="s">
        <v>160</v>
      </c>
    </row>
    <row r="115" spans="1:3" ht="12.75">
      <c r="A115" s="7" t="s">
        <v>115</v>
      </c>
      <c r="B115" s="7">
        <v>4</v>
      </c>
      <c r="C115" s="7" t="s">
        <v>161</v>
      </c>
    </row>
    <row r="116" spans="1:3" ht="12.75">
      <c r="A116" s="7" t="s">
        <v>117</v>
      </c>
      <c r="B116" s="7">
        <v>24</v>
      </c>
      <c r="C116" s="7" t="s">
        <v>162</v>
      </c>
    </row>
    <row r="117" spans="1:3" ht="12.75">
      <c r="A117" s="7" t="s">
        <v>114</v>
      </c>
      <c r="B117" s="7">
        <v>2</v>
      </c>
      <c r="C117" s="7" t="s">
        <v>163</v>
      </c>
    </row>
    <row r="118" spans="1:3" ht="12.75">
      <c r="A118" s="7" t="s">
        <v>118</v>
      </c>
      <c r="B118" s="7">
        <v>2</v>
      </c>
      <c r="C118" s="7" t="s">
        <v>164</v>
      </c>
    </row>
    <row r="119" spans="1:3" ht="12.75">
      <c r="A119" s="7" t="s">
        <v>119</v>
      </c>
      <c r="B119" s="7">
        <v>6.7</v>
      </c>
      <c r="C119" s="7" t="s">
        <v>165</v>
      </c>
    </row>
    <row r="120" spans="1:3" ht="12.75">
      <c r="A120" s="7" t="s">
        <v>113</v>
      </c>
      <c r="B120" s="7">
        <v>1</v>
      </c>
      <c r="C120" s="7" t="s">
        <v>166</v>
      </c>
    </row>
    <row r="121" spans="1:3" ht="12.75">
      <c r="A121" s="7" t="s">
        <v>112</v>
      </c>
      <c r="B121" s="7">
        <v>8.5</v>
      </c>
      <c r="C121" s="7" t="s">
        <v>167</v>
      </c>
    </row>
    <row r="122" spans="1:3" ht="12.75">
      <c r="A122" s="7" t="s">
        <v>111</v>
      </c>
      <c r="B122" s="7">
        <v>7.5</v>
      </c>
      <c r="C122" s="7" t="s">
        <v>167</v>
      </c>
    </row>
    <row r="123" spans="1:3" ht="12.75">
      <c r="A123" s="7" t="s">
        <v>110</v>
      </c>
      <c r="B123" s="7">
        <v>7</v>
      </c>
      <c r="C123" s="7" t="s">
        <v>167</v>
      </c>
    </row>
  </sheetData>
  <sheetProtection/>
  <mergeCells count="1">
    <mergeCell ref="C61:D61"/>
  </mergeCells>
  <dataValidations count="6">
    <dataValidation type="list" allowBlank="1" showInputMessage="1" showErrorMessage="1" sqref="B15">
      <formula1>$A$113:$A$123</formula1>
    </dataValidation>
    <dataValidation type="list" allowBlank="1" showInputMessage="1" showErrorMessage="1" sqref="B11">
      <formula1>$A$94:$A$98</formula1>
    </dataValidation>
    <dataValidation type="list" allowBlank="1" showInputMessage="1" showErrorMessage="1" sqref="B9">
      <formula1>$A$46:$A$61</formula1>
    </dataValidation>
    <dataValidation type="list" allowBlank="1" showInputMessage="1" showErrorMessage="1" sqref="B8">
      <formula1>$A$84:$A$92</formula1>
    </dataValidation>
    <dataValidation type="list" allowBlank="1" showInputMessage="1" showErrorMessage="1" sqref="B7">
      <formula1>$A$63:$A$80</formula1>
    </dataValidation>
    <dataValidation type="list" allowBlank="1" showInputMessage="1" showErrorMessage="1" sqref="B12">
      <formula1>$A$100:$A$108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3"/>
  <headerFooter>
    <oddHeader>&amp;CPage &amp;P of &amp;N</oddHeader>
    <oddFooter>&amp;C&amp;A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selection activeCell="C26" sqref="C26"/>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2" t="s">
        <v>79</v>
      </c>
      <c r="B1" s="133"/>
      <c r="C1" s="134"/>
      <c r="D1" s="134" t="s">
        <v>186</v>
      </c>
      <c r="E1" s="135"/>
    </row>
    <row r="2" spans="1:5" ht="12.75">
      <c r="A2" s="2" t="s">
        <v>125</v>
      </c>
      <c r="C2" s="142"/>
      <c r="D2" s="109" t="s">
        <v>170</v>
      </c>
      <c r="E2" s="110"/>
    </row>
    <row r="3" spans="1:4" ht="12.75">
      <c r="A3" s="66" t="s">
        <v>144</v>
      </c>
      <c r="D3" s="1"/>
    </row>
    <row r="4" spans="1:4" ht="12.75">
      <c r="A4" s="66" t="s">
        <v>207</v>
      </c>
      <c r="B4" s="1" t="s">
        <v>195</v>
      </c>
      <c r="D4" s="1"/>
    </row>
    <row r="5" spans="1:2" ht="12.75">
      <c r="A5" s="5" t="s">
        <v>0</v>
      </c>
      <c r="B5" s="52" t="s">
        <v>184</v>
      </c>
    </row>
    <row r="6" spans="1:3" ht="12.75">
      <c r="A6" s="5" t="s">
        <v>76</v>
      </c>
      <c r="B6" s="53" t="s">
        <v>185</v>
      </c>
      <c r="C6" s="110"/>
    </row>
    <row r="7" spans="1:4" ht="12.75">
      <c r="A7" s="5" t="s">
        <v>77</v>
      </c>
      <c r="B7" s="53" t="s">
        <v>187</v>
      </c>
      <c r="C7" s="46"/>
      <c r="D7" s="44"/>
    </row>
    <row r="8" spans="1:5" ht="12.75">
      <c r="A8" s="5" t="s">
        <v>78</v>
      </c>
      <c r="B8" s="54">
        <v>41309</v>
      </c>
      <c r="C8" s="40"/>
      <c r="D8" s="44"/>
      <c r="E8" s="40"/>
    </row>
    <row r="9" spans="1:4" s="45" customFormat="1" ht="12.75">
      <c r="A9" s="154"/>
      <c r="B9" s="152"/>
      <c r="D9" s="153"/>
    </row>
    <row r="10" spans="1:4" s="45" customFormat="1" ht="12.75">
      <c r="A10" s="155" t="s">
        <v>189</v>
      </c>
      <c r="D10" s="153"/>
    </row>
    <row r="12" ht="12.75">
      <c r="A12" s="4" t="s">
        <v>191</v>
      </c>
    </row>
    <row r="13" ht="12.75">
      <c r="A13" s="4" t="s">
        <v>192</v>
      </c>
    </row>
    <row r="15" ht="12.75">
      <c r="A15" s="4" t="s">
        <v>193</v>
      </c>
    </row>
    <row r="18" ht="12.75">
      <c r="A18" s="155" t="s">
        <v>190</v>
      </c>
    </row>
    <row r="20" ht="12.75">
      <c r="A20" s="156" t="s">
        <v>194</v>
      </c>
    </row>
    <row r="21" ht="12.75">
      <c r="A21" s="157" t="s">
        <v>213</v>
      </c>
    </row>
    <row r="22" ht="12.75">
      <c r="A22" s="157" t="s">
        <v>214</v>
      </c>
    </row>
    <row r="23" ht="12.75">
      <c r="A23" s="157"/>
    </row>
    <row r="24" ht="12.75">
      <c r="A24" s="156" t="s">
        <v>208</v>
      </c>
    </row>
    <row r="26" ht="12.75">
      <c r="A26" s="156" t="s">
        <v>209</v>
      </c>
    </row>
    <row r="28" ht="12.75">
      <c r="A28" s="156" t="s">
        <v>205</v>
      </c>
    </row>
    <row r="30" ht="12.75">
      <c r="A30" s="156" t="s">
        <v>203</v>
      </c>
    </row>
    <row r="31" ht="12.75">
      <c r="A31" s="157" t="s">
        <v>204</v>
      </c>
    </row>
    <row r="33" ht="12.75">
      <c r="A33" s="156" t="s">
        <v>196</v>
      </c>
    </row>
    <row r="34" ht="12.75">
      <c r="A34" s="157" t="s">
        <v>206</v>
      </c>
    </row>
    <row r="35" ht="12.75">
      <c r="A35" s="157" t="s">
        <v>201</v>
      </c>
    </row>
    <row r="36" ht="12.75">
      <c r="A36" s="157" t="s">
        <v>210</v>
      </c>
    </row>
    <row r="37" ht="12.75">
      <c r="A37" s="157" t="s">
        <v>197</v>
      </c>
    </row>
    <row r="38" ht="12.75">
      <c r="A38" s="157" t="s">
        <v>198</v>
      </c>
    </row>
    <row r="39" ht="12.75">
      <c r="A39" s="157" t="s">
        <v>199</v>
      </c>
    </row>
    <row r="40" ht="12.75">
      <c r="A40" s="157" t="s">
        <v>200</v>
      </c>
    </row>
    <row r="41" ht="12.75">
      <c r="A41" s="157" t="s">
        <v>202</v>
      </c>
    </row>
  </sheetData>
  <sheetProtection/>
  <dataValidations count="1">
    <dataValidation type="list" allowBlank="1" showInputMessage="1" showErrorMessage="1" sqref="B9">
      <formula1>FREQUENCY_BAND</formula1>
    </dataValidation>
  </dataValidations>
  <printOptions gridLines="1"/>
  <pageMargins left="0.45" right="0.43" top="1" bottom="1" header="0.83" footer="0.5"/>
  <pageSetup fitToHeight="1" fitToWidth="1" horizontalDpi="1200" verticalDpi="1200" orientation="landscape" paperSize="9" scale="85" r:id="rId1"/>
  <headerFooter alignWithMargins="0">
    <oddHeader>&amp;C&amp;A</oddHeader>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12"/>
  <sheetViews>
    <sheetView zoomScalePageLayoutView="0" workbookViewId="0" topLeftCell="A1">
      <selection activeCell="B25" sqref="B25"/>
    </sheetView>
  </sheetViews>
  <sheetFormatPr defaultColWidth="9.140625" defaultRowHeight="12.75"/>
  <cols>
    <col min="1" max="1" width="51.57421875" style="164" customWidth="1"/>
    <col min="2" max="2" width="35.57421875" style="164" customWidth="1"/>
    <col min="3" max="3" width="38.7109375" style="164" customWidth="1"/>
    <col min="4" max="4" width="30.140625" style="171" customWidth="1"/>
    <col min="5" max="5" width="7.7109375" style="164" customWidth="1"/>
    <col min="6" max="6" width="26.00390625" style="164" bestFit="1" customWidth="1"/>
    <col min="7" max="7" width="9.00390625" style="164" bestFit="1" customWidth="1"/>
    <col min="8" max="8" width="13.8515625" style="164" customWidth="1"/>
    <col min="9" max="9" width="35.57421875" style="164" bestFit="1" customWidth="1"/>
    <col min="10" max="16384" width="9.140625" style="164" customWidth="1"/>
  </cols>
  <sheetData>
    <row r="1" spans="1:5" s="162" customFormat="1" ht="18">
      <c r="A1" s="158" t="s">
        <v>224</v>
      </c>
      <c r="B1" s="159"/>
      <c r="C1" s="160"/>
      <c r="D1" s="160"/>
      <c r="E1" s="161"/>
    </row>
    <row r="2" spans="1:5" ht="12.75">
      <c r="A2" s="163" t="s">
        <v>125</v>
      </c>
      <c r="C2" s="165"/>
      <c r="D2" s="166" t="s">
        <v>170</v>
      </c>
      <c r="E2" s="167"/>
    </row>
    <row r="3" spans="1:4" ht="12.75">
      <c r="A3" s="168" t="s">
        <v>144</v>
      </c>
      <c r="D3" s="164"/>
    </row>
    <row r="4" spans="1:4" ht="12.75">
      <c r="A4" s="168" t="s">
        <v>207</v>
      </c>
      <c r="B4" s="164" t="s">
        <v>211</v>
      </c>
      <c r="D4" s="164"/>
    </row>
    <row r="5" spans="1:9" ht="12.75">
      <c r="A5" s="169" t="s">
        <v>0</v>
      </c>
      <c r="B5" s="170" t="s">
        <v>215</v>
      </c>
      <c r="I5" s="243"/>
    </row>
    <row r="6" spans="1:3" ht="12.75">
      <c r="A6" s="169" t="s">
        <v>76</v>
      </c>
      <c r="B6" s="172" t="s">
        <v>216</v>
      </c>
      <c r="C6" s="167"/>
    </row>
    <row r="7" spans="1:4" ht="12.75">
      <c r="A7" s="169" t="s">
        <v>77</v>
      </c>
      <c r="B7" s="172" t="s">
        <v>187</v>
      </c>
      <c r="C7" s="173"/>
      <c r="D7" s="174"/>
    </row>
    <row r="8" spans="1:5" ht="12.75">
      <c r="A8" s="169" t="s">
        <v>78</v>
      </c>
      <c r="B8" s="175">
        <v>41319</v>
      </c>
      <c r="C8" s="176"/>
      <c r="D8" s="174"/>
      <c r="E8" s="176"/>
    </row>
    <row r="9" spans="1:5" ht="12.75">
      <c r="A9" s="177" t="s">
        <v>2</v>
      </c>
      <c r="B9" s="172">
        <v>14.1</v>
      </c>
      <c r="C9" s="176" t="s">
        <v>3</v>
      </c>
      <c r="D9" s="174"/>
      <c r="E9" s="176"/>
    </row>
    <row r="10" spans="1:5" ht="12.75">
      <c r="A10" s="177" t="s">
        <v>71</v>
      </c>
      <c r="B10" s="173" t="s">
        <v>90</v>
      </c>
      <c r="C10" s="178">
        <f>VLOOKUP(B10,A74:B82,2)</f>
        <v>0.5</v>
      </c>
      <c r="D10" s="179" t="s">
        <v>140</v>
      </c>
      <c r="E10" s="180"/>
    </row>
    <row r="11" spans="1:5" ht="29.25" customHeight="1">
      <c r="A11" s="177" t="s">
        <v>4</v>
      </c>
      <c r="B11" s="172">
        <v>200</v>
      </c>
      <c r="C11" s="176" t="s">
        <v>183</v>
      </c>
      <c r="D11" s="246"/>
      <c r="E11" s="247"/>
    </row>
    <row r="12" spans="1:5" ht="12.75">
      <c r="A12" s="181"/>
      <c r="B12" s="182"/>
      <c r="C12" s="183" t="s">
        <v>6</v>
      </c>
      <c r="D12" s="183">
        <f>B11*C10</f>
        <v>100</v>
      </c>
      <c r="E12" s="184" t="s">
        <v>5</v>
      </c>
    </row>
    <row r="13" spans="1:5" ht="12.75">
      <c r="A13" s="177" t="s">
        <v>87</v>
      </c>
      <c r="B13" s="173" t="s">
        <v>83</v>
      </c>
      <c r="C13" s="178">
        <f>VLOOKUP(B13,A84:B88,2)</f>
        <v>0.5</v>
      </c>
      <c r="D13" s="185" t="s">
        <v>141</v>
      </c>
      <c r="E13" s="186"/>
    </row>
    <row r="14" spans="1:5" ht="12.75">
      <c r="A14" s="177" t="s">
        <v>85</v>
      </c>
      <c r="B14" s="173" t="s">
        <v>99</v>
      </c>
      <c r="C14" s="187">
        <f>VLOOKUP(B14,A90:D98,2)</f>
        <v>1.74</v>
      </c>
      <c r="D14" s="188" t="s">
        <v>157</v>
      </c>
      <c r="E14" s="188"/>
    </row>
    <row r="15" spans="1:5" ht="12.75">
      <c r="A15" s="177" t="s">
        <v>86</v>
      </c>
      <c r="B15" s="170">
        <v>22</v>
      </c>
      <c r="C15" s="183" t="s">
        <v>88</v>
      </c>
      <c r="D15" s="189">
        <f>VLOOKUP(B14,A90:D98,4)</f>
        <v>0.6134765431805789</v>
      </c>
      <c r="E15" s="184" t="s">
        <v>8</v>
      </c>
    </row>
    <row r="16" spans="1:5" ht="12.75">
      <c r="A16" s="190"/>
      <c r="B16" s="191"/>
      <c r="C16" s="192" t="s">
        <v>174</v>
      </c>
      <c r="D16" s="193">
        <f>C13*D12*10^(-D15/10)</f>
        <v>43.41325508170031</v>
      </c>
      <c r="E16" s="184" t="s">
        <v>5</v>
      </c>
    </row>
    <row r="17" spans="1:6" ht="12.75">
      <c r="A17" s="190" t="s">
        <v>172</v>
      </c>
      <c r="B17" s="194" t="s">
        <v>110</v>
      </c>
      <c r="C17" s="162"/>
      <c r="D17" s="195"/>
      <c r="E17" s="196"/>
      <c r="F17" s="162"/>
    </row>
    <row r="18" spans="1:6" ht="12.75">
      <c r="A18" s="190" t="s">
        <v>171</v>
      </c>
      <c r="B18" s="197">
        <f>VLOOKUP(B17,A103:B113,2)</f>
        <v>7</v>
      </c>
      <c r="C18" s="198" t="s">
        <v>35</v>
      </c>
      <c r="D18" s="195"/>
      <c r="E18" s="196"/>
      <c r="F18" s="162"/>
    </row>
    <row r="19" spans="1:10" s="171" customFormat="1" ht="12.75">
      <c r="A19" s="199" t="s">
        <v>7</v>
      </c>
      <c r="B19" s="200">
        <v>9.2</v>
      </c>
      <c r="C19" s="176" t="s">
        <v>35</v>
      </c>
      <c r="D19" s="201" t="s">
        <v>218</v>
      </c>
      <c r="E19" s="201"/>
      <c r="F19" s="162"/>
      <c r="G19" s="164"/>
      <c r="H19" s="164"/>
      <c r="I19" s="164"/>
      <c r="J19" s="174"/>
    </row>
    <row r="20" spans="1:10" s="171" customFormat="1" ht="12.75">
      <c r="A20" s="199"/>
      <c r="B20" s="200"/>
      <c r="C20" s="202" t="s">
        <v>217</v>
      </c>
      <c r="D20" s="203" t="s">
        <v>225</v>
      </c>
      <c r="E20" s="201"/>
      <c r="F20" s="162"/>
      <c r="G20" s="164"/>
      <c r="H20" s="164"/>
      <c r="I20" s="164"/>
      <c r="J20" s="174"/>
    </row>
    <row r="21" spans="1:11" ht="12.75">
      <c r="A21" s="204"/>
      <c r="B21" s="204"/>
      <c r="C21" s="205" t="s">
        <v>9</v>
      </c>
      <c r="D21" s="206">
        <f>10^((B19-D15)/10)</f>
        <v>7.221914552519452</v>
      </c>
      <c r="E21" s="184"/>
      <c r="F21" s="162"/>
      <c r="H21"/>
      <c r="I21"/>
      <c r="J21"/>
      <c r="K21"/>
    </row>
    <row r="22" spans="1:11" ht="12.75">
      <c r="A22" s="204"/>
      <c r="B22" s="204"/>
      <c r="C22" s="205" t="s">
        <v>73</v>
      </c>
      <c r="D22" s="207">
        <f>D16*D21</f>
        <v>313.5268186467705</v>
      </c>
      <c r="E22" s="184" t="s">
        <v>5</v>
      </c>
      <c r="H22"/>
      <c r="I22"/>
      <c r="J22"/>
      <c r="K22"/>
    </row>
    <row r="23" spans="1:11" ht="12.75">
      <c r="A23" s="177" t="s">
        <v>10</v>
      </c>
      <c r="B23" s="170">
        <v>9</v>
      </c>
      <c r="C23" s="164" t="s">
        <v>107</v>
      </c>
      <c r="D23" s="164"/>
      <c r="H23"/>
      <c r="I23"/>
      <c r="J23"/>
      <c r="K23"/>
    </row>
    <row r="24" spans="1:11" ht="12.75">
      <c r="A24" s="177" t="s">
        <v>12</v>
      </c>
      <c r="B24" s="170" t="b">
        <v>0</v>
      </c>
      <c r="D24" s="164"/>
      <c r="H24"/>
      <c r="I24"/>
      <c r="J24"/>
      <c r="K24"/>
    </row>
    <row r="25" spans="1:11" ht="14.25">
      <c r="A25" s="208" t="s">
        <v>13</v>
      </c>
      <c r="B25" s="209">
        <f>IF(AND(NOT(IF((B24),(D12&gt;100),FALSE)),IF(AND(D22&gt;3200,B23&lt;10),FALSE,TRUE)),1,2)</f>
        <v>1</v>
      </c>
      <c r="C25" s="210" t="str">
        <f>IF(B25=1,"No further action Required","Please complete assessment below")</f>
        <v>No further action Required</v>
      </c>
      <c r="D25" s="211"/>
      <c r="E25" s="212"/>
      <c r="H25"/>
      <c r="I25"/>
      <c r="J25"/>
      <c r="K25"/>
    </row>
    <row r="26" spans="8:11" ht="12.75">
      <c r="H26"/>
      <c r="I26"/>
      <c r="J26"/>
      <c r="K26"/>
    </row>
    <row r="27" spans="1:11" ht="18">
      <c r="A27" s="213" t="s">
        <v>14</v>
      </c>
      <c r="B27" s="214"/>
      <c r="C27" s="214"/>
      <c r="D27" s="215"/>
      <c r="H27"/>
      <c r="I27"/>
      <c r="J27"/>
      <c r="K27"/>
    </row>
    <row r="28" spans="1:11" ht="12.75">
      <c r="A28" s="164" t="s">
        <v>219</v>
      </c>
      <c r="H28"/>
      <c r="I28"/>
      <c r="J28"/>
      <c r="K28"/>
    </row>
    <row r="29" spans="1:11" ht="12.75">
      <c r="A29" s="216" t="s">
        <v>220</v>
      </c>
      <c r="H29"/>
      <c r="I29"/>
      <c r="J29"/>
      <c r="K29"/>
    </row>
    <row r="30" spans="1:11" ht="13.5" thickBot="1">
      <c r="A30" s="217" t="s">
        <v>16</v>
      </c>
      <c r="B30" s="217"/>
      <c r="C30" s="217"/>
      <c r="D30" s="218" t="s">
        <v>17</v>
      </c>
      <c r="H30"/>
      <c r="I30"/>
      <c r="J30"/>
      <c r="K30"/>
    </row>
    <row r="31" spans="1:11" s="162" customFormat="1" ht="39" thickTop="1">
      <c r="A31" s="219" t="s">
        <v>18</v>
      </c>
      <c r="B31" s="220">
        <v>30</v>
      </c>
      <c r="C31" s="219" t="s">
        <v>11</v>
      </c>
      <c r="D31" s="221" t="s">
        <v>188</v>
      </c>
      <c r="F31" s="164"/>
      <c r="G31" s="164"/>
      <c r="H31"/>
      <c r="I31"/>
      <c r="J31"/>
      <c r="K31"/>
    </row>
    <row r="32" spans="1:11" ht="25.5">
      <c r="A32" s="222" t="s">
        <v>74</v>
      </c>
      <c r="B32" s="223">
        <f>IF(B9&gt;50,(1.52/(4*3.1416)*SQRT(D16*LOG(50)*10^((B19)/10))*1.27),(1.72/(4*3.1416)*SQRT(D16*LOG(B9)*10^((B19)/10))*1.27))</f>
        <v>3.541064874269894</v>
      </c>
      <c r="C32" s="224" t="s">
        <v>109</v>
      </c>
      <c r="D32" s="225" t="str">
        <f>CONCATENATE(CONCATENATE(CONCATENATE(D16," Watts into "),B19)," dBi Antenna")</f>
        <v>43.4132550817003 Watts into 9.2 dBi Antenna</v>
      </c>
      <c r="E32" s="164" t="s">
        <v>106</v>
      </c>
      <c r="H32"/>
      <c r="I32"/>
      <c r="J32"/>
      <c r="K32"/>
    </row>
    <row r="33" spans="2:11" ht="12.75">
      <c r="B33" s="226"/>
      <c r="C33" s="162"/>
      <c r="D33" s="162"/>
      <c r="H33"/>
      <c r="I33"/>
      <c r="J33"/>
      <c r="K33"/>
    </row>
    <row r="34" spans="1:4" ht="12.75">
      <c r="A34" s="222" t="s">
        <v>75</v>
      </c>
      <c r="B34" s="227">
        <f>IF(B9&gt;50,(1.52/(4*3.1416)*SQRT(D16*LOG(50))*1.27),(1.68/(4*3.1416)*SQRT(D16*LOG(B9))*1.27))</f>
        <v>1.199263782176795</v>
      </c>
      <c r="C34" s="224" t="s">
        <v>109</v>
      </c>
      <c r="D34" s="228" t="s">
        <v>175</v>
      </c>
    </row>
    <row r="35" spans="1:5" ht="18">
      <c r="A35" s="229" t="s">
        <v>108</v>
      </c>
      <c r="B35" s="230" t="str">
        <f>IF(B32&lt;B31,"YES","NO")</f>
        <v>YES</v>
      </c>
      <c r="C35" s="231" t="s">
        <v>223</v>
      </c>
      <c r="D35" s="232"/>
      <c r="E35" s="233"/>
    </row>
    <row r="36" ht="12.75">
      <c r="A36" s="222"/>
    </row>
    <row r="37" ht="12.75">
      <c r="A37" s="234" t="s">
        <v>182</v>
      </c>
    </row>
    <row r="38" ht="12.75">
      <c r="A38" s="234"/>
    </row>
    <row r="39" ht="12.75">
      <c r="A39" s="234"/>
    </row>
    <row r="40" ht="12.75">
      <c r="A40" s="234"/>
    </row>
    <row r="54" ht="12.75">
      <c r="A54" s="164" t="s">
        <v>80</v>
      </c>
    </row>
    <row r="56" spans="1:2" ht="12.75">
      <c r="A56" s="235">
        <v>1</v>
      </c>
      <c r="B56" s="236">
        <v>1.8</v>
      </c>
    </row>
    <row r="57" spans="1:2" ht="12.75">
      <c r="A57" s="235">
        <v>2</v>
      </c>
      <c r="B57" s="236">
        <v>3.5</v>
      </c>
    </row>
    <row r="58" spans="1:2" ht="12.75">
      <c r="A58" s="235">
        <v>5</v>
      </c>
      <c r="B58" s="236">
        <v>5.1</v>
      </c>
    </row>
    <row r="59" spans="1:2" ht="12.75">
      <c r="A59" s="235">
        <v>10</v>
      </c>
      <c r="B59" s="236">
        <v>7.1</v>
      </c>
    </row>
    <row r="60" spans="1:2" ht="12.75">
      <c r="A60" s="235">
        <v>25</v>
      </c>
      <c r="B60" s="236">
        <v>10.1</v>
      </c>
    </row>
    <row r="61" spans="1:2" ht="12.75">
      <c r="A61" s="235">
        <v>50</v>
      </c>
      <c r="B61" s="236">
        <v>14.1</v>
      </c>
    </row>
    <row r="62" spans="1:2" ht="12.75">
      <c r="A62" s="235">
        <v>100</v>
      </c>
      <c r="B62" s="236">
        <v>18.1</v>
      </c>
    </row>
    <row r="63" spans="1:2" ht="12.75">
      <c r="A63" s="235">
        <v>200</v>
      </c>
      <c r="B63" s="236">
        <v>21.1</v>
      </c>
    </row>
    <row r="64" spans="1:2" ht="12.75">
      <c r="A64" s="235">
        <v>400</v>
      </c>
      <c r="B64" s="236">
        <v>24.8</v>
      </c>
    </row>
    <row r="65" spans="1:2" ht="12.75">
      <c r="A65" s="235">
        <v>750</v>
      </c>
      <c r="B65" s="236">
        <v>28.2</v>
      </c>
    </row>
    <row r="66" spans="1:2" ht="12.75">
      <c r="A66" s="235">
        <v>1000</v>
      </c>
      <c r="B66" s="236">
        <v>50.1</v>
      </c>
    </row>
    <row r="67" spans="1:2" ht="12.75">
      <c r="A67" s="235">
        <v>1500</v>
      </c>
      <c r="B67" s="236">
        <v>144.1</v>
      </c>
    </row>
    <row r="68" spans="1:2" ht="12.75">
      <c r="A68" s="235">
        <v>2000</v>
      </c>
      <c r="B68" s="236">
        <v>432.1</v>
      </c>
    </row>
    <row r="69" spans="1:2" ht="12.75">
      <c r="A69" s="235">
        <v>3000</v>
      </c>
      <c r="B69" s="236">
        <v>1296.1</v>
      </c>
    </row>
    <row r="70" spans="1:2" ht="12.75">
      <c r="A70" s="235">
        <v>5000</v>
      </c>
      <c r="B70" s="236"/>
    </row>
    <row r="71" spans="1:2" ht="12.75">
      <c r="A71" s="235"/>
      <c r="B71" s="236"/>
    </row>
    <row r="73" spans="1:2" ht="12.75">
      <c r="A73" s="176"/>
      <c r="B73" s="176"/>
    </row>
    <row r="74" spans="1:4" ht="12.75">
      <c r="A74" s="237" t="s">
        <v>93</v>
      </c>
      <c r="B74" s="237">
        <v>0.3</v>
      </c>
      <c r="C74" s="171"/>
      <c r="D74" s="164"/>
    </row>
    <row r="75" spans="1:4" ht="12.75">
      <c r="A75" s="237" t="s">
        <v>92</v>
      </c>
      <c r="B75" s="237">
        <v>0.5</v>
      </c>
      <c r="C75" s="171"/>
      <c r="D75" s="164"/>
    </row>
    <row r="76" spans="1:4" ht="12.75">
      <c r="A76" s="237" t="s">
        <v>97</v>
      </c>
      <c r="B76" s="237">
        <v>0.6</v>
      </c>
      <c r="C76" s="171"/>
      <c r="D76" s="164"/>
    </row>
    <row r="77" spans="1:4" ht="12.75">
      <c r="A77" s="237" t="s">
        <v>96</v>
      </c>
      <c r="B77" s="237">
        <v>1</v>
      </c>
      <c r="C77" s="171"/>
      <c r="D77" s="164"/>
    </row>
    <row r="78" spans="1:4" ht="12.75">
      <c r="A78" s="237" t="s">
        <v>94</v>
      </c>
      <c r="B78" s="237">
        <v>0.4</v>
      </c>
      <c r="C78" s="171"/>
      <c r="D78" s="164"/>
    </row>
    <row r="79" spans="1:4" ht="12.75">
      <c r="A79" s="237" t="s">
        <v>89</v>
      </c>
      <c r="B79" s="237">
        <v>0.2</v>
      </c>
      <c r="C79" s="171"/>
      <c r="D79" s="164"/>
    </row>
    <row r="80" spans="1:4" ht="12.75">
      <c r="A80" s="237" t="s">
        <v>90</v>
      </c>
      <c r="B80" s="237">
        <v>0.5</v>
      </c>
      <c r="C80" s="171"/>
      <c r="D80" s="164"/>
    </row>
    <row r="81" spans="1:4" ht="12.75">
      <c r="A81" s="237" t="s">
        <v>95</v>
      </c>
      <c r="B81" s="237">
        <v>1</v>
      </c>
      <c r="C81" s="171"/>
      <c r="D81" s="164"/>
    </row>
    <row r="82" spans="1:4" ht="12.75">
      <c r="A82" s="237" t="s">
        <v>91</v>
      </c>
      <c r="B82" s="237">
        <v>1</v>
      </c>
      <c r="C82" s="171"/>
      <c r="D82" s="164"/>
    </row>
    <row r="83" spans="1:2" ht="12.75">
      <c r="A83" s="176"/>
      <c r="B83" s="176"/>
    </row>
    <row r="84" spans="1:2" ht="12.75">
      <c r="A84" s="237" t="s">
        <v>84</v>
      </c>
      <c r="B84" s="238">
        <v>1</v>
      </c>
    </row>
    <row r="85" spans="1:2" ht="12.75">
      <c r="A85" s="237" t="s">
        <v>149</v>
      </c>
      <c r="B85" s="238">
        <v>0.3</v>
      </c>
    </row>
    <row r="86" spans="1:2" ht="12.75">
      <c r="A86" s="237" t="s">
        <v>83</v>
      </c>
      <c r="B86" s="238">
        <v>0.5</v>
      </c>
    </row>
    <row r="87" spans="1:2" ht="12.75">
      <c r="A87" s="237" t="s">
        <v>81</v>
      </c>
      <c r="B87" s="238">
        <v>0.5</v>
      </c>
    </row>
    <row r="88" spans="1:2" ht="12.75">
      <c r="A88" s="237" t="s">
        <v>82</v>
      </c>
      <c r="B88" s="238">
        <v>1</v>
      </c>
    </row>
    <row r="90" spans="1:4" ht="12.75">
      <c r="A90" s="239">
        <v>9913</v>
      </c>
      <c r="B90" s="240">
        <v>0.9</v>
      </c>
      <c r="D90" s="241">
        <f aca="true" t="shared" si="0" ref="D90:D98">B90*((B$9/50)^0.566)*B$15/30.48</f>
        <v>0.317315453369265</v>
      </c>
    </row>
    <row r="91" spans="1:4" ht="12.75">
      <c r="A91" s="240" t="s">
        <v>100</v>
      </c>
      <c r="B91" s="240">
        <v>1.5</v>
      </c>
      <c r="C91" s="164" t="s">
        <v>135</v>
      </c>
      <c r="D91" s="241">
        <f t="shared" si="0"/>
        <v>0.5288590889487749</v>
      </c>
    </row>
    <row r="92" spans="1:4" ht="12.75">
      <c r="A92" s="240" t="s">
        <v>101</v>
      </c>
      <c r="B92" s="240">
        <v>0.5</v>
      </c>
      <c r="D92" s="241">
        <f t="shared" si="0"/>
        <v>0.17628636298292497</v>
      </c>
    </row>
    <row r="93" spans="1:4" ht="12.75">
      <c r="A93" s="240" t="s">
        <v>102</v>
      </c>
      <c r="B93" s="240">
        <v>0.3</v>
      </c>
      <c r="D93" s="241">
        <f t="shared" si="0"/>
        <v>0.10577181778975499</v>
      </c>
    </row>
    <row r="94" spans="1:4" ht="12.75">
      <c r="A94" s="240" t="s">
        <v>136</v>
      </c>
      <c r="B94" s="240">
        <v>0.3</v>
      </c>
      <c r="D94" s="241">
        <f t="shared" si="0"/>
        <v>0.10577181778975499</v>
      </c>
    </row>
    <row r="95" spans="1:4" ht="12.75">
      <c r="A95" s="240" t="s">
        <v>99</v>
      </c>
      <c r="B95" s="240">
        <v>1.74</v>
      </c>
      <c r="D95" s="241">
        <f t="shared" si="0"/>
        <v>0.6134765431805789</v>
      </c>
    </row>
    <row r="96" spans="1:4" ht="12.75">
      <c r="A96" s="240" t="s">
        <v>104</v>
      </c>
      <c r="B96" s="240">
        <v>2</v>
      </c>
      <c r="D96" s="241">
        <f t="shared" si="0"/>
        <v>0.7051454519316999</v>
      </c>
    </row>
    <row r="97" spans="1:4" ht="12.75">
      <c r="A97" s="240" t="s">
        <v>103</v>
      </c>
      <c r="B97" s="240">
        <v>3.5</v>
      </c>
      <c r="D97" s="241">
        <f t="shared" si="0"/>
        <v>1.2340045408804747</v>
      </c>
    </row>
    <row r="98" spans="1:4" ht="12.75">
      <c r="A98" s="240" t="s">
        <v>98</v>
      </c>
      <c r="B98" s="240">
        <v>2.1</v>
      </c>
      <c r="D98" s="241">
        <f t="shared" si="0"/>
        <v>0.7404027245282849</v>
      </c>
    </row>
    <row r="100" ht="12.75">
      <c r="A100" s="212" t="b">
        <v>1</v>
      </c>
    </row>
    <row r="101" ht="12.75">
      <c r="A101" s="212" t="b">
        <v>0</v>
      </c>
    </row>
    <row r="103" spans="1:2" ht="12.75">
      <c r="A103" s="242" t="s">
        <v>116</v>
      </c>
      <c r="B103" s="242">
        <v>16.8</v>
      </c>
    </row>
    <row r="104" spans="1:2" ht="12.75">
      <c r="A104" s="242" t="s">
        <v>115</v>
      </c>
      <c r="B104" s="242">
        <v>4</v>
      </c>
    </row>
    <row r="105" spans="1:2" ht="12.75">
      <c r="A105" s="242" t="s">
        <v>117</v>
      </c>
      <c r="B105" s="242">
        <v>24</v>
      </c>
    </row>
    <row r="106" spans="1:2" ht="12.75">
      <c r="A106" s="242" t="s">
        <v>114</v>
      </c>
      <c r="B106" s="242">
        <v>2</v>
      </c>
    </row>
    <row r="107" spans="1:2" ht="12.75">
      <c r="A107" s="242" t="s">
        <v>118</v>
      </c>
      <c r="B107" s="242">
        <v>2</v>
      </c>
    </row>
    <row r="108" spans="1:2" ht="12.75">
      <c r="A108" s="242" t="s">
        <v>119</v>
      </c>
      <c r="B108" s="242">
        <v>6.7</v>
      </c>
    </row>
    <row r="109" spans="1:2" ht="12.75">
      <c r="A109" s="242" t="s">
        <v>113</v>
      </c>
      <c r="B109" s="242">
        <v>1</v>
      </c>
    </row>
    <row r="110" spans="1:2" ht="12.75">
      <c r="A110" s="242" t="s">
        <v>112</v>
      </c>
      <c r="B110" s="242">
        <v>8.5</v>
      </c>
    </row>
    <row r="111" spans="1:2" ht="12.75">
      <c r="A111" s="242" t="s">
        <v>111</v>
      </c>
      <c r="B111" s="242">
        <v>7.5</v>
      </c>
    </row>
    <row r="112" spans="1:2" ht="12.75">
      <c r="A112" s="242" t="s">
        <v>110</v>
      </c>
      <c r="B112" s="242">
        <v>7</v>
      </c>
    </row>
  </sheetData>
  <sheetProtection/>
  <mergeCells count="1">
    <mergeCell ref="D11:E11"/>
  </mergeCells>
  <dataValidations count="7">
    <dataValidation type="list" allowBlank="1" showInputMessage="1" showErrorMessage="1" sqref="B24">
      <formula1>$A$100:$A$101</formula1>
    </dataValidation>
    <dataValidation type="list" allowBlank="1" showInputMessage="1" showErrorMessage="1" sqref="B17">
      <formula1>$A$103:$A$112</formula1>
    </dataValidation>
    <dataValidation type="list" allowBlank="1" showInputMessage="1" showErrorMessage="1" sqref="B14">
      <formula1>$A$90:$A$98</formula1>
    </dataValidation>
    <dataValidation type="list" allowBlank="1" showInputMessage="1" showErrorMessage="1" sqref="B9">
      <formula1>FREQUENCY_BAND</formula1>
    </dataValidation>
    <dataValidation type="list" allowBlank="1" showInputMessage="1" showErrorMessage="1" sqref="B10">
      <formula1>$A$74:$A$82</formula1>
    </dataValidation>
    <dataValidation type="list" allowBlank="1" showInputMessage="1" showErrorMessage="1" sqref="B11">
      <formula1>$A$56:$A$70</formula1>
    </dataValidation>
    <dataValidation type="list" allowBlank="1" showInputMessage="1" showErrorMessage="1" sqref="B13">
      <formula1>$A$84:$A$88</formula1>
    </dataValidation>
  </dataValidations>
  <printOptions gridLines="1"/>
  <pageMargins left="0.5511811023622047" right="0.5118110236220472" top="0.7480314960629921" bottom="0.7480314960629921" header="0.5118110236220472" footer="0.5118110236220472"/>
  <pageSetup fitToHeight="1" fitToWidth="1" horizontalDpi="600" verticalDpi="600" orientation="landscape" paperSize="9" scale="72" r:id="rId3"/>
  <headerFooter alignWithMargins="0">
    <oddHeader>&amp;CPage &amp;P</oddHeader>
    <oddFooter>&amp;CPrepared by david e burger &amp;D&amp;RPage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11"/>
  <sheetViews>
    <sheetView zoomScale="90" zoomScaleNormal="90" zoomScalePageLayoutView="0" workbookViewId="0" topLeftCell="A1">
      <selection activeCell="B22" sqref="B22"/>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2" t="s">
        <v>122</v>
      </c>
      <c r="B1" s="133"/>
      <c r="C1" s="134"/>
      <c r="D1" s="134"/>
      <c r="E1" s="135"/>
    </row>
    <row r="2" spans="1:5" ht="12.75">
      <c r="A2" s="2" t="s">
        <v>125</v>
      </c>
      <c r="C2" s="142"/>
      <c r="D2" s="109" t="s">
        <v>170</v>
      </c>
      <c r="E2" s="110"/>
    </row>
    <row r="3" spans="1:4" ht="12.75">
      <c r="A3" s="66" t="s">
        <v>144</v>
      </c>
      <c r="D3" s="1"/>
    </row>
    <row r="4" spans="1:2" ht="12.75">
      <c r="A4" s="5" t="s">
        <v>0</v>
      </c>
      <c r="B4" s="52" t="s">
        <v>184</v>
      </c>
    </row>
    <row r="5" spans="1:2" ht="12.75">
      <c r="A5" s="5" t="s">
        <v>76</v>
      </c>
      <c r="B5" s="53" t="s">
        <v>212</v>
      </c>
    </row>
    <row r="6" spans="1:4" ht="12.75">
      <c r="A6" s="5" t="s">
        <v>77</v>
      </c>
      <c r="B6" s="53" t="s">
        <v>1</v>
      </c>
      <c r="C6" s="40"/>
      <c r="D6" s="44"/>
    </row>
    <row r="7" spans="1:5" ht="12.75">
      <c r="A7" s="5" t="s">
        <v>78</v>
      </c>
      <c r="B7" s="54">
        <v>41319</v>
      </c>
      <c r="C7" s="40"/>
      <c r="D7" s="44"/>
      <c r="E7" s="40"/>
    </row>
    <row r="8" spans="1:5" ht="12.75">
      <c r="A8" s="6" t="s">
        <v>2</v>
      </c>
      <c r="B8" s="53">
        <v>14.1</v>
      </c>
      <c r="C8" s="40" t="s">
        <v>3</v>
      </c>
      <c r="D8" s="44"/>
      <c r="E8" s="40"/>
    </row>
    <row r="9" spans="1:5" ht="12.75">
      <c r="A9" s="6" t="s">
        <v>71</v>
      </c>
      <c r="B9" s="46" t="s">
        <v>90</v>
      </c>
      <c r="C9" s="60">
        <f>VLOOKUP(B9,A73:B81,2)</f>
        <v>0.5</v>
      </c>
      <c r="D9" s="114" t="s">
        <v>140</v>
      </c>
      <c r="E9" s="45"/>
    </row>
    <row r="10" spans="1:5" ht="12.75">
      <c r="A10" s="6" t="s">
        <v>4</v>
      </c>
      <c r="B10" s="122">
        <v>25</v>
      </c>
      <c r="C10" s="40" t="s">
        <v>5</v>
      </c>
      <c r="D10" s="44"/>
      <c r="E10" s="40"/>
    </row>
    <row r="11" spans="1:5" ht="12.75">
      <c r="A11" s="47"/>
      <c r="B11" s="48"/>
      <c r="C11" s="92" t="s">
        <v>6</v>
      </c>
      <c r="D11" s="115">
        <f>B10*C9</f>
        <v>12.5</v>
      </c>
      <c r="E11" s="93" t="s">
        <v>5</v>
      </c>
    </row>
    <row r="12" spans="1:5" ht="12.75">
      <c r="A12" s="6" t="s">
        <v>87</v>
      </c>
      <c r="B12" s="46" t="s">
        <v>83</v>
      </c>
      <c r="C12" s="60">
        <f>VLOOKUP(B12,A83:B87,2)</f>
        <v>0.5</v>
      </c>
      <c r="D12" s="116" t="s">
        <v>141</v>
      </c>
      <c r="E12" s="40"/>
    </row>
    <row r="13" spans="1:5" ht="12.75">
      <c r="A13" s="6" t="s">
        <v>85</v>
      </c>
      <c r="B13" s="46" t="s">
        <v>99</v>
      </c>
      <c r="C13" s="129">
        <f>VLOOKUP(B13,A89:D97,2)</f>
        <v>1.74</v>
      </c>
      <c r="D13" s="128" t="s">
        <v>157</v>
      </c>
      <c r="E13" s="40"/>
    </row>
    <row r="14" spans="1:5" ht="12.75">
      <c r="A14" s="6" t="s">
        <v>86</v>
      </c>
      <c r="B14" s="52">
        <v>22</v>
      </c>
      <c r="C14" s="92" t="s">
        <v>88</v>
      </c>
      <c r="D14" s="94">
        <f>VLOOKUP(B13,A89:D97,4)</f>
        <v>0.6134765431805789</v>
      </c>
      <c r="E14" s="93" t="s">
        <v>8</v>
      </c>
    </row>
    <row r="15" spans="1:5" ht="12.75">
      <c r="A15" s="59"/>
      <c r="B15" s="57"/>
      <c r="C15" s="104" t="s">
        <v>174</v>
      </c>
      <c r="D15" s="118">
        <f>C12*D11*10^(-D14/10)</f>
        <v>5.426656885212538</v>
      </c>
      <c r="E15" s="93" t="s">
        <v>5</v>
      </c>
    </row>
    <row r="16" spans="1:5" ht="12.75">
      <c r="A16" s="59" t="s">
        <v>172</v>
      </c>
      <c r="B16" s="130" t="s">
        <v>110</v>
      </c>
      <c r="C16" s="137"/>
      <c r="D16" s="138"/>
      <c r="E16" s="139"/>
    </row>
    <row r="17" spans="1:5" ht="12.75">
      <c r="A17" s="59" t="s">
        <v>171</v>
      </c>
      <c r="B17" s="141">
        <f>VLOOKUP(B16,A102:B111,2)</f>
        <v>7</v>
      </c>
      <c r="C17" s="140" t="s">
        <v>35</v>
      </c>
      <c r="D17" s="138"/>
      <c r="E17" s="139"/>
    </row>
    <row r="18" spans="1:10" s="3" customFormat="1" ht="12.75">
      <c r="A18" s="38" t="s">
        <v>7</v>
      </c>
      <c r="B18" s="61">
        <v>7.5</v>
      </c>
      <c r="C18" s="40" t="s">
        <v>35</v>
      </c>
      <c r="D18" s="40"/>
      <c r="E18" s="40"/>
      <c r="F18" s="1"/>
      <c r="G18" s="1"/>
      <c r="H18" s="1"/>
      <c r="I18" s="1"/>
      <c r="J18" s="44"/>
    </row>
    <row r="19" spans="1:10" ht="12.75">
      <c r="A19" s="49"/>
      <c r="B19" s="49"/>
      <c r="C19" s="131" t="s">
        <v>9</v>
      </c>
      <c r="D19" s="105">
        <f>10^((B18-D14)/10)</f>
        <v>4.882613478694003</v>
      </c>
      <c r="E19" s="93"/>
      <c r="J19" s="36"/>
    </row>
    <row r="20" spans="1:10" ht="12.75">
      <c r="A20" s="49"/>
      <c r="B20" s="49"/>
      <c r="C20" s="131" t="s">
        <v>73</v>
      </c>
      <c r="D20" s="118">
        <f>D15*D19</f>
        <v>26.496268051986352</v>
      </c>
      <c r="E20" s="93" t="s">
        <v>5</v>
      </c>
      <c r="J20" s="36"/>
    </row>
    <row r="21" spans="1:10" ht="12.75">
      <c r="A21" s="6" t="s">
        <v>10</v>
      </c>
      <c r="B21" s="52">
        <v>11</v>
      </c>
      <c r="C21" s="1" t="s">
        <v>107</v>
      </c>
      <c r="D21" s="1"/>
      <c r="J21" s="36"/>
    </row>
    <row r="22" spans="1:10" ht="12.75">
      <c r="A22" s="6" t="s">
        <v>12</v>
      </c>
      <c r="B22" s="52" t="b">
        <v>1</v>
      </c>
      <c r="D22" s="1"/>
      <c r="J22" s="36"/>
    </row>
    <row r="23" spans="1:10" ht="14.25">
      <c r="A23" s="68" t="s">
        <v>13</v>
      </c>
      <c r="B23" s="136">
        <f>IF(AND(NOT(IF((B22),(D11&gt;100),FALSE)),IF(AND(D20&gt;3200,B21&lt;10),FALSE,TRUE)),1,2)</f>
        <v>1</v>
      </c>
      <c r="C23" s="55" t="str">
        <f>IF(B23=1,"No further action Required","Please complete assessment below")</f>
        <v>No further action Required</v>
      </c>
      <c r="D23" s="58"/>
      <c r="E23" s="56"/>
      <c r="J23" s="36"/>
    </row>
    <row r="24" ht="12.75">
      <c r="J24" s="36"/>
    </row>
    <row r="25" spans="1:10" ht="18">
      <c r="A25" s="8" t="s">
        <v>14</v>
      </c>
      <c r="B25" s="9"/>
      <c r="C25" s="9"/>
      <c r="D25" s="10"/>
      <c r="J25" s="36"/>
    </row>
    <row r="26" spans="1:10" ht="12.75">
      <c r="A26" s="1" t="s">
        <v>15</v>
      </c>
      <c r="J26" s="36"/>
    </row>
    <row r="27" spans="1:10" ht="12.75">
      <c r="A27" s="1" t="s">
        <v>19</v>
      </c>
      <c r="J27" s="36"/>
    </row>
    <row r="28" spans="1:10" ht="13.5" thickBot="1">
      <c r="A28" s="11" t="s">
        <v>16</v>
      </c>
      <c r="B28" s="11"/>
      <c r="C28" s="11"/>
      <c r="D28" s="12" t="s">
        <v>17</v>
      </c>
      <c r="J28" s="36"/>
    </row>
    <row r="29" spans="1:10" s="13" customFormat="1" ht="64.5" thickTop="1">
      <c r="A29" s="33" t="s">
        <v>18</v>
      </c>
      <c r="B29" s="91">
        <v>14</v>
      </c>
      <c r="C29" s="33" t="s">
        <v>11</v>
      </c>
      <c r="D29" s="34" t="s">
        <v>72</v>
      </c>
      <c r="F29" s="1"/>
      <c r="G29" s="1"/>
      <c r="H29" s="1"/>
      <c r="I29" s="1"/>
      <c r="J29" s="37"/>
    </row>
    <row r="30" spans="1:5" ht="24.75" customHeight="1">
      <c r="A30" s="18" t="s">
        <v>74</v>
      </c>
      <c r="B30" s="32">
        <f>IF(B8&gt;50,(1.52/(4*3.1416)*SQRT(D15*LOG(50)*10^((B18)/10))*1.27),(1.68/(4*3.1416)*SQRT(D15*LOG(B8)*10^((B18)/10))*1.27))</f>
        <v>1.0054714064664467</v>
      </c>
      <c r="C30" s="7" t="s">
        <v>109</v>
      </c>
      <c r="D30" s="248" t="str">
        <f>CONCATENATE(CONCATENATE(CONCATENATE(D15," Watts into "),B18)," dBi Antenna")</f>
        <v>5.42665688521254 Watts into 7.5 dBi Antenna</v>
      </c>
      <c r="E30" s="249"/>
    </row>
    <row r="31" spans="2:4" ht="12.75">
      <c r="B31" s="15"/>
      <c r="C31" s="13"/>
      <c r="D31" s="13"/>
    </row>
    <row r="32" spans="1:4" ht="12.75">
      <c r="A32" s="18" t="s">
        <v>75</v>
      </c>
      <c r="B32" s="35">
        <f>IF(B8&gt;50,(1.52/(4*3.1416)*SQRT(D15*LOG(50))*1.27),(1.68/(4*3.1416)*SQRT(D15*LOG(B8))*1.27))</f>
        <v>0.42400377640431924</v>
      </c>
      <c r="C32" s="7" t="s">
        <v>109</v>
      </c>
      <c r="D32" s="16" t="s">
        <v>175</v>
      </c>
    </row>
    <row r="33" spans="1:5" ht="18">
      <c r="A33" s="67" t="s">
        <v>108</v>
      </c>
      <c r="B33" s="62" t="str">
        <f>IF(B30&lt;B29,"YES","NO")</f>
        <v>YES</v>
      </c>
      <c r="C33" s="65" t="s">
        <v>105</v>
      </c>
      <c r="D33" s="63"/>
      <c r="E33" s="64"/>
    </row>
    <row r="34" ht="12.75">
      <c r="A34" s="18"/>
    </row>
    <row r="35" spans="1:4" s="17" customFormat="1" ht="18">
      <c r="A35" s="4"/>
      <c r="B35" s="1"/>
      <c r="C35" s="1"/>
      <c r="D35" s="3"/>
    </row>
    <row r="36" ht="12.75">
      <c r="A36" s="4"/>
    </row>
    <row r="37" ht="12.75">
      <c r="A37" s="4"/>
    </row>
    <row r="38" ht="12.75">
      <c r="A38" s="4"/>
    </row>
    <row r="39" ht="12.75">
      <c r="A39" s="4"/>
    </row>
    <row r="53" ht="12.75">
      <c r="A53" s="1" t="s">
        <v>80</v>
      </c>
    </row>
    <row r="55" spans="1:2" ht="12.75">
      <c r="A55" s="39">
        <v>1</v>
      </c>
      <c r="B55" s="41">
        <v>1.8</v>
      </c>
    </row>
    <row r="56" spans="1:2" ht="12.75">
      <c r="A56" s="39">
        <v>2</v>
      </c>
      <c r="B56" s="41">
        <v>3.5</v>
      </c>
    </row>
    <row r="57" spans="1:2" ht="12.75">
      <c r="A57" s="39">
        <v>5</v>
      </c>
      <c r="B57" s="41">
        <v>5.1</v>
      </c>
    </row>
    <row r="58" spans="1:2" ht="12.75">
      <c r="A58" s="39">
        <v>10</v>
      </c>
      <c r="B58" s="41">
        <v>7.1</v>
      </c>
    </row>
    <row r="59" spans="1:2" ht="12.75">
      <c r="A59" s="39">
        <v>25</v>
      </c>
      <c r="B59" s="41">
        <v>10.1</v>
      </c>
    </row>
    <row r="60" spans="1:2" ht="12.75">
      <c r="A60" s="39">
        <v>50</v>
      </c>
      <c r="B60" s="41">
        <v>14.1</v>
      </c>
    </row>
    <row r="61" spans="1:2" ht="12.75">
      <c r="A61" s="39">
        <v>100</v>
      </c>
      <c r="B61" s="41">
        <v>18.1</v>
      </c>
    </row>
    <row r="62" spans="1:2" ht="12.75">
      <c r="A62" s="39">
        <v>200</v>
      </c>
      <c r="B62" s="41">
        <v>21.1</v>
      </c>
    </row>
    <row r="63" spans="1:2" ht="12.75">
      <c r="A63" s="39">
        <v>400</v>
      </c>
      <c r="B63" s="41">
        <v>24.8</v>
      </c>
    </row>
    <row r="64" spans="1:2" ht="12.75">
      <c r="A64" s="39">
        <v>750</v>
      </c>
      <c r="B64" s="41">
        <v>28.2</v>
      </c>
    </row>
    <row r="65" spans="1:2" ht="12.75">
      <c r="A65" s="39">
        <v>1000</v>
      </c>
      <c r="B65" s="41">
        <v>50.1</v>
      </c>
    </row>
    <row r="66" spans="1:2" ht="12.75">
      <c r="A66" s="39">
        <v>1500</v>
      </c>
      <c r="B66" s="41">
        <v>144.1</v>
      </c>
    </row>
    <row r="67" spans="1:2" ht="12.75">
      <c r="A67" s="39">
        <v>2000</v>
      </c>
      <c r="B67" s="41">
        <v>432.1</v>
      </c>
    </row>
    <row r="68" spans="1:2" ht="12.75">
      <c r="A68" s="39">
        <v>3000</v>
      </c>
      <c r="B68" s="41">
        <v>1296.1</v>
      </c>
    </row>
    <row r="69" spans="1:2" ht="12.75">
      <c r="A69" s="39">
        <v>5000</v>
      </c>
      <c r="B69" s="41"/>
    </row>
    <row r="72" spans="1:2" ht="12.75">
      <c r="A72" s="40"/>
      <c r="B72" s="40"/>
    </row>
    <row r="73" spans="1:4" ht="12.75">
      <c r="A73" s="42" t="s">
        <v>93</v>
      </c>
      <c r="B73" s="42">
        <v>0.3</v>
      </c>
      <c r="C73" s="3"/>
      <c r="D73" s="1"/>
    </row>
    <row r="74" spans="1:4" ht="12.75">
      <c r="A74" s="42" t="s">
        <v>92</v>
      </c>
      <c r="B74" s="42">
        <v>0.5</v>
      </c>
      <c r="C74" s="3"/>
      <c r="D74" s="1"/>
    </row>
    <row r="75" spans="1:4" ht="12.75">
      <c r="A75" s="42" t="s">
        <v>97</v>
      </c>
      <c r="B75" s="42">
        <v>0.6</v>
      </c>
      <c r="C75" s="3"/>
      <c r="D75" s="1"/>
    </row>
    <row r="76" spans="1:4" ht="12.75">
      <c r="A76" s="42" t="s">
        <v>96</v>
      </c>
      <c r="B76" s="42">
        <v>1</v>
      </c>
      <c r="C76" s="3"/>
      <c r="D76" s="1"/>
    </row>
    <row r="77" spans="1:4" ht="12.75">
      <c r="A77" s="42" t="s">
        <v>94</v>
      </c>
      <c r="B77" s="42">
        <v>0.4</v>
      </c>
      <c r="C77" s="3"/>
      <c r="D77" s="1"/>
    </row>
    <row r="78" spans="1:4" ht="12.75">
      <c r="A78" s="42" t="s">
        <v>89</v>
      </c>
      <c r="B78" s="42">
        <v>0.2</v>
      </c>
      <c r="C78" s="3"/>
      <c r="D78" s="1"/>
    </row>
    <row r="79" spans="1:4" ht="12.75">
      <c r="A79" s="42" t="s">
        <v>90</v>
      </c>
      <c r="B79" s="42">
        <v>0.5</v>
      </c>
      <c r="C79" s="3"/>
      <c r="D79" s="1"/>
    </row>
    <row r="80" spans="1:4" ht="12.75">
      <c r="A80" s="42" t="s">
        <v>95</v>
      </c>
      <c r="B80" s="42">
        <v>1</v>
      </c>
      <c r="C80" s="3"/>
      <c r="D80" s="1"/>
    </row>
    <row r="81" spans="1:4" ht="12.75">
      <c r="A81" s="42" t="s">
        <v>91</v>
      </c>
      <c r="B81" s="42">
        <v>1</v>
      </c>
      <c r="C81" s="3"/>
      <c r="D81" s="1"/>
    </row>
    <row r="82" spans="1:2" ht="12.75">
      <c r="A82" s="40"/>
      <c r="B82" s="40"/>
    </row>
    <row r="83" spans="1:2" ht="12.75">
      <c r="A83" s="42" t="s">
        <v>84</v>
      </c>
      <c r="B83" s="43">
        <v>1</v>
      </c>
    </row>
    <row r="84" spans="1:2" ht="12.75">
      <c r="A84" s="42" t="s">
        <v>149</v>
      </c>
      <c r="B84" s="43">
        <v>0.3</v>
      </c>
    </row>
    <row r="85" spans="1:2" ht="12.75">
      <c r="A85" s="42" t="s">
        <v>83</v>
      </c>
      <c r="B85" s="43">
        <v>0.5</v>
      </c>
    </row>
    <row r="86" spans="1:2" ht="12.75">
      <c r="A86" s="42" t="s">
        <v>81</v>
      </c>
      <c r="B86" s="43">
        <v>0.5</v>
      </c>
    </row>
    <row r="87" spans="1:2" ht="12.75">
      <c r="A87" s="42" t="s">
        <v>82</v>
      </c>
      <c r="B87" s="43">
        <v>1</v>
      </c>
    </row>
    <row r="89" spans="1:4" ht="12.75">
      <c r="A89" s="70">
        <v>9913</v>
      </c>
      <c r="B89" s="50">
        <v>0.9</v>
      </c>
      <c r="D89" s="51">
        <f aca="true" t="shared" si="0" ref="D89:D97">B89*((B$8/50)^0.566)*B$14/30.48</f>
        <v>0.317315453369265</v>
      </c>
    </row>
    <row r="90" spans="1:4" ht="12.75">
      <c r="A90" s="50" t="s">
        <v>100</v>
      </c>
      <c r="B90" s="50">
        <v>1.5</v>
      </c>
      <c r="C90" s="1" t="s">
        <v>135</v>
      </c>
      <c r="D90" s="51">
        <f t="shared" si="0"/>
        <v>0.5288590889487749</v>
      </c>
    </row>
    <row r="91" spans="1:4" ht="12.75">
      <c r="A91" s="50" t="s">
        <v>101</v>
      </c>
      <c r="B91" s="50">
        <v>0.5</v>
      </c>
      <c r="D91" s="51">
        <f t="shared" si="0"/>
        <v>0.17628636298292497</v>
      </c>
    </row>
    <row r="92" spans="1:4" ht="12.75">
      <c r="A92" s="50" t="s">
        <v>102</v>
      </c>
      <c r="B92" s="50">
        <v>0.3</v>
      </c>
      <c r="D92" s="51">
        <f t="shared" si="0"/>
        <v>0.10577181778975499</v>
      </c>
    </row>
    <row r="93" spans="1:4" ht="12.75">
      <c r="A93" s="50" t="s">
        <v>136</v>
      </c>
      <c r="B93" s="50">
        <v>0.3</v>
      </c>
      <c r="D93" s="51">
        <f t="shared" si="0"/>
        <v>0.10577181778975499</v>
      </c>
    </row>
    <row r="94" spans="1:4" ht="12.75">
      <c r="A94" s="50" t="s">
        <v>99</v>
      </c>
      <c r="B94" s="50">
        <v>1.74</v>
      </c>
      <c r="D94" s="51">
        <f t="shared" si="0"/>
        <v>0.6134765431805789</v>
      </c>
    </row>
    <row r="95" spans="1:4" ht="12.75">
      <c r="A95" s="50" t="s">
        <v>104</v>
      </c>
      <c r="B95" s="50">
        <v>2</v>
      </c>
      <c r="D95" s="51">
        <f t="shared" si="0"/>
        <v>0.7051454519316999</v>
      </c>
    </row>
    <row r="96" spans="1:4" ht="12.75">
      <c r="A96" s="50" t="s">
        <v>103</v>
      </c>
      <c r="B96" s="50">
        <v>3.5</v>
      </c>
      <c r="D96" s="51">
        <f t="shared" si="0"/>
        <v>1.2340045408804747</v>
      </c>
    </row>
    <row r="97" spans="1:4" ht="12.75">
      <c r="A97" s="50" t="s">
        <v>98</v>
      </c>
      <c r="B97" s="50">
        <v>2.1</v>
      </c>
      <c r="D97" s="51">
        <f t="shared" si="0"/>
        <v>0.7404027245282849</v>
      </c>
    </row>
    <row r="99" ht="12.75">
      <c r="A99" s="56" t="b">
        <v>1</v>
      </c>
    </row>
    <row r="100" ht="12.75">
      <c r="A100" s="56" t="b">
        <v>0</v>
      </c>
    </row>
    <row r="102" spans="1:2" ht="12.75">
      <c r="A102" s="69" t="s">
        <v>116</v>
      </c>
      <c r="B102" s="69">
        <v>16.8</v>
      </c>
    </row>
    <row r="103" spans="1:2" ht="12.75">
      <c r="A103" s="69" t="s">
        <v>115</v>
      </c>
      <c r="B103" s="69">
        <v>4</v>
      </c>
    </row>
    <row r="104" spans="1:2" ht="12.75">
      <c r="A104" s="69" t="s">
        <v>117</v>
      </c>
      <c r="B104" s="69">
        <v>24</v>
      </c>
    </row>
    <row r="105" spans="1:2" ht="12.75">
      <c r="A105" s="69" t="s">
        <v>114</v>
      </c>
      <c r="B105" s="69">
        <v>2</v>
      </c>
    </row>
    <row r="106" spans="1:2" ht="12.75">
      <c r="A106" s="69" t="s">
        <v>118</v>
      </c>
      <c r="B106" s="69">
        <v>2</v>
      </c>
    </row>
    <row r="107" spans="1:2" ht="12.75">
      <c r="A107" s="69" t="s">
        <v>119</v>
      </c>
      <c r="B107" s="69">
        <v>6.7</v>
      </c>
    </row>
    <row r="108" spans="1:2" ht="12.75">
      <c r="A108" s="69" t="s">
        <v>113</v>
      </c>
      <c r="B108" s="69">
        <v>1</v>
      </c>
    </row>
    <row r="109" spans="1:2" ht="12.75">
      <c r="A109" s="69" t="s">
        <v>112</v>
      </c>
      <c r="B109" s="69">
        <v>8.5</v>
      </c>
    </row>
    <row r="110" spans="1:2" ht="12.75">
      <c r="A110" s="69" t="s">
        <v>111</v>
      </c>
      <c r="B110" s="69">
        <v>7.5</v>
      </c>
    </row>
    <row r="111" spans="1:2" ht="12.75">
      <c r="A111" s="69" t="s">
        <v>110</v>
      </c>
      <c r="B111" s="69">
        <v>7</v>
      </c>
    </row>
  </sheetData>
  <sheetProtection/>
  <mergeCells count="1">
    <mergeCell ref="D30:E30"/>
  </mergeCells>
  <dataValidations count="7">
    <dataValidation type="list" allowBlank="1" showInputMessage="1" showErrorMessage="1" sqref="B22">
      <formula1>$A$99:$A$100</formula1>
    </dataValidation>
    <dataValidation type="list" allowBlank="1" showInputMessage="1" showErrorMessage="1" sqref="B12">
      <formula1>$A$83:$A$87</formula1>
    </dataValidation>
    <dataValidation type="list" allowBlank="1" showInputMessage="1" showErrorMessage="1" sqref="B10">
      <formula1>$A$55:$A$69</formula1>
    </dataValidation>
    <dataValidation type="list" allowBlank="1" showInputMessage="1" showErrorMessage="1" sqref="B9">
      <formula1>$A$73:$A$81</formula1>
    </dataValidation>
    <dataValidation type="list" allowBlank="1" showInputMessage="1" showErrorMessage="1" sqref="B8">
      <formula1>FREQUENCY_BAND</formula1>
    </dataValidation>
    <dataValidation type="list" allowBlank="1" showInputMessage="1" showErrorMessage="1" sqref="B13">
      <formula1>$A$89:$A$97</formula1>
    </dataValidation>
    <dataValidation type="list" allowBlank="1" showInputMessage="1" showErrorMessage="1" sqref="B16">
      <formula1>$A$102:$A$111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oddHeader>&amp;CPage &amp;P of &amp;N</oddHeader>
    <oddFooter>&amp;C&amp;F</oddFooter>
  </headerFooter>
</worksheet>
</file>

<file path=xl/worksheets/sheet6.xml><?xml version="1.0" encoding="utf-8"?>
<worksheet xmlns="http://schemas.openxmlformats.org/spreadsheetml/2006/main" xmlns:r="http://schemas.openxmlformats.org/officeDocument/2006/relationships">
  <dimension ref="A1:A290"/>
  <sheetViews>
    <sheetView tabSelected="1" zoomScale="90" zoomScaleNormal="90" zoomScalePageLayoutView="0" workbookViewId="0" topLeftCell="A1">
      <selection activeCell="E27" sqref="E27"/>
    </sheetView>
  </sheetViews>
  <sheetFormatPr defaultColWidth="9.140625" defaultRowHeight="12.75"/>
  <cols>
    <col min="1" max="1" width="144.8515625" style="75" customWidth="1"/>
    <col min="2" max="16384" width="9.140625" style="74" customWidth="1"/>
  </cols>
  <sheetData>
    <row r="1" ht="20.25">
      <c r="A1" s="73" t="s">
        <v>222</v>
      </c>
    </row>
    <row r="2" s="76" customFormat="1" ht="31.5">
      <c r="A2" s="84" t="s">
        <v>221</v>
      </c>
    </row>
    <row r="3" s="76" customFormat="1" ht="31.5">
      <c r="A3" s="77" t="s">
        <v>121</v>
      </c>
    </row>
    <row r="4" s="76" customFormat="1" ht="15.75">
      <c r="A4" s="77" t="s">
        <v>156</v>
      </c>
    </row>
    <row r="5" s="76" customFormat="1" ht="15.75">
      <c r="A5" s="78"/>
    </row>
    <row r="6" s="76" customFormat="1" ht="15.75">
      <c r="A6" s="79" t="s">
        <v>120</v>
      </c>
    </row>
    <row r="7" s="76" customFormat="1" ht="47.25">
      <c r="A7" s="80" t="s">
        <v>151</v>
      </c>
    </row>
    <row r="8" s="76" customFormat="1" ht="31.5">
      <c r="A8" s="78" t="s">
        <v>152</v>
      </c>
    </row>
    <row r="9" s="76" customFormat="1" ht="15.75">
      <c r="A9" s="78" t="s">
        <v>132</v>
      </c>
    </row>
    <row r="11" ht="20.25">
      <c r="A11" s="73" t="s">
        <v>226</v>
      </c>
    </row>
    <row r="12" s="76" customFormat="1" ht="15.75">
      <c r="A12" s="84" t="s">
        <v>133</v>
      </c>
    </row>
    <row r="13" s="76" customFormat="1" ht="31.5">
      <c r="A13" s="77" t="s">
        <v>124</v>
      </c>
    </row>
    <row r="14" s="76" customFormat="1" ht="15.75">
      <c r="A14" s="77" t="s">
        <v>123</v>
      </c>
    </row>
    <row r="15" s="76" customFormat="1" ht="15.75">
      <c r="A15" s="79"/>
    </row>
    <row r="17" ht="20.25">
      <c r="A17" s="73" t="s">
        <v>146</v>
      </c>
    </row>
    <row r="18" s="76" customFormat="1" ht="31.5">
      <c r="A18" s="84" t="s">
        <v>126</v>
      </c>
    </row>
    <row r="19" s="76" customFormat="1" ht="31.5">
      <c r="A19" s="77" t="s">
        <v>127</v>
      </c>
    </row>
    <row r="20" s="76" customFormat="1" ht="31.5">
      <c r="A20" s="77" t="s">
        <v>153</v>
      </c>
    </row>
    <row r="21" s="76" customFormat="1" ht="15.75">
      <c r="A21" s="79"/>
    </row>
    <row r="22" s="76" customFormat="1" ht="15.75">
      <c r="A22" s="79" t="s">
        <v>150</v>
      </c>
    </row>
    <row r="23" s="76" customFormat="1" ht="15.75">
      <c r="A23" s="79" t="s">
        <v>134</v>
      </c>
    </row>
    <row r="24" s="76" customFormat="1" ht="47.25">
      <c r="A24" s="80" t="s">
        <v>145</v>
      </c>
    </row>
    <row r="25" s="82" customFormat="1" ht="15.75">
      <c r="A25" s="81"/>
    </row>
    <row r="26" s="82" customFormat="1" ht="15.75">
      <c r="A26" s="85" t="s">
        <v>154</v>
      </c>
    </row>
    <row r="27" s="76" customFormat="1" ht="31.5">
      <c r="A27" s="85" t="s">
        <v>177</v>
      </c>
    </row>
    <row r="28" s="76" customFormat="1" ht="15.75">
      <c r="A28" s="83"/>
    </row>
    <row r="29" ht="12.75">
      <c r="A29" s="75" t="s">
        <v>227</v>
      </c>
    </row>
    <row r="30" ht="12.75">
      <c r="A30" s="75" t="s">
        <v>228</v>
      </c>
    </row>
    <row r="31" ht="12.75">
      <c r="A31" s="75" t="s">
        <v>229</v>
      </c>
    </row>
    <row r="32" ht="12.75">
      <c r="A32" s="75" t="s">
        <v>230</v>
      </c>
    </row>
    <row r="33" ht="12.75">
      <c r="A33" s="75" t="s">
        <v>231</v>
      </c>
    </row>
    <row r="34" ht="12.75">
      <c r="A34" s="75" t="s">
        <v>232</v>
      </c>
    </row>
    <row r="35" ht="12.75">
      <c r="A35" s="75">
        <v>2003</v>
      </c>
    </row>
    <row r="36" ht="12.75">
      <c r="A36" s="75" t="s">
        <v>233</v>
      </c>
    </row>
    <row r="37" ht="12.75">
      <c r="A37" s="75" t="s">
        <v>234</v>
      </c>
    </row>
    <row r="38" ht="12.75">
      <c r="A38" s="75" t="s">
        <v>235</v>
      </c>
    </row>
    <row r="39" ht="12.75">
      <c r="A39" s="75" t="s">
        <v>236</v>
      </c>
    </row>
    <row r="40" ht="12.75">
      <c r="A40" s="75" t="s">
        <v>237</v>
      </c>
    </row>
    <row r="41" ht="12.75">
      <c r="A41" s="75" t="s">
        <v>238</v>
      </c>
    </row>
    <row r="42" ht="12.75">
      <c r="A42" s="75" t="s">
        <v>239</v>
      </c>
    </row>
    <row r="43" ht="12.75">
      <c r="A43" s="75" t="s">
        <v>240</v>
      </c>
    </row>
    <row r="44" ht="12.75">
      <c r="A44" s="75" t="s">
        <v>241</v>
      </c>
    </row>
    <row r="45" ht="12.75">
      <c r="A45" s="75" t="s">
        <v>242</v>
      </c>
    </row>
    <row r="46" ht="12.75">
      <c r="A46" s="75" t="s">
        <v>243</v>
      </c>
    </row>
    <row r="47" ht="12.75">
      <c r="A47" s="75" t="s">
        <v>244</v>
      </c>
    </row>
    <row r="48" ht="12.75">
      <c r="A48" s="75" t="s">
        <v>245</v>
      </c>
    </row>
    <row r="49" ht="12.75">
      <c r="A49" s="75" t="s">
        <v>246</v>
      </c>
    </row>
    <row r="50" ht="12.75">
      <c r="A50" s="75" t="s">
        <v>247</v>
      </c>
    </row>
    <row r="51" ht="12.75">
      <c r="A51" s="75" t="s">
        <v>248</v>
      </c>
    </row>
    <row r="52" ht="12.75">
      <c r="A52" s="75" t="s">
        <v>249</v>
      </c>
    </row>
    <row r="53" ht="12.75">
      <c r="A53" s="75" t="s">
        <v>250</v>
      </c>
    </row>
    <row r="54" ht="12.75">
      <c r="A54" s="75" t="s">
        <v>251</v>
      </c>
    </row>
    <row r="55" ht="12.75">
      <c r="A55" s="75" t="s">
        <v>252</v>
      </c>
    </row>
    <row r="56" ht="12.75">
      <c r="A56" s="75" t="s">
        <v>253</v>
      </c>
    </row>
    <row r="57" ht="12.75">
      <c r="A57" s="75" t="s">
        <v>254</v>
      </c>
    </row>
    <row r="58" ht="12.75">
      <c r="A58" s="75" t="s">
        <v>255</v>
      </c>
    </row>
    <row r="59" ht="12.75">
      <c r="A59" s="75" t="s">
        <v>256</v>
      </c>
    </row>
    <row r="60" ht="12.75">
      <c r="A60" s="75" t="s">
        <v>257</v>
      </c>
    </row>
    <row r="61" ht="12.75">
      <c r="A61" s="75" t="s">
        <v>258</v>
      </c>
    </row>
    <row r="62" ht="12.75">
      <c r="A62" s="75" t="s">
        <v>259</v>
      </c>
    </row>
    <row r="63" ht="12.75">
      <c r="A63" s="75" t="s">
        <v>260</v>
      </c>
    </row>
    <row r="64" ht="12.75">
      <c r="A64" s="75" t="s">
        <v>261</v>
      </c>
    </row>
    <row r="65" ht="12.75">
      <c r="A65" s="75" t="s">
        <v>262</v>
      </c>
    </row>
    <row r="66" ht="12.75">
      <c r="A66" s="75" t="s">
        <v>263</v>
      </c>
    </row>
    <row r="67" ht="12.75">
      <c r="A67" s="75" t="s">
        <v>264</v>
      </c>
    </row>
    <row r="68" ht="12.75">
      <c r="A68" s="75" t="s">
        <v>265</v>
      </c>
    </row>
    <row r="69" ht="12.75">
      <c r="A69" s="75" t="s">
        <v>266</v>
      </c>
    </row>
    <row r="70" ht="12.75">
      <c r="A70" s="75" t="s">
        <v>267</v>
      </c>
    </row>
    <row r="71" ht="12.75">
      <c r="A71" s="75" t="s">
        <v>268</v>
      </c>
    </row>
    <row r="72" ht="12.75">
      <c r="A72" s="75" t="s">
        <v>269</v>
      </c>
    </row>
    <row r="73" ht="12.75">
      <c r="A73" s="75" t="s">
        <v>270</v>
      </c>
    </row>
    <row r="74" ht="12.75">
      <c r="A74" s="75" t="s">
        <v>271</v>
      </c>
    </row>
    <row r="75" ht="12.75">
      <c r="A75" s="75" t="s">
        <v>272</v>
      </c>
    </row>
    <row r="76" ht="12.75">
      <c r="A76" s="75" t="s">
        <v>273</v>
      </c>
    </row>
    <row r="77" ht="12.75">
      <c r="A77" s="75" t="s">
        <v>274</v>
      </c>
    </row>
    <row r="78" ht="12.75">
      <c r="A78" s="75" t="s">
        <v>275</v>
      </c>
    </row>
    <row r="79" ht="12.75">
      <c r="A79" s="75" t="s">
        <v>276</v>
      </c>
    </row>
    <row r="80" ht="12.75">
      <c r="A80" s="75" t="s">
        <v>277</v>
      </c>
    </row>
    <row r="81" ht="12.75">
      <c r="A81" s="75" t="s">
        <v>278</v>
      </c>
    </row>
    <row r="82" ht="12.75">
      <c r="A82" s="75" t="s">
        <v>279</v>
      </c>
    </row>
    <row r="83" ht="12.75">
      <c r="A83" s="75" t="s">
        <v>280</v>
      </c>
    </row>
    <row r="84" ht="12.75">
      <c r="A84" s="75" t="s">
        <v>281</v>
      </c>
    </row>
    <row r="85" ht="12.75">
      <c r="A85" s="75" t="s">
        <v>282</v>
      </c>
    </row>
    <row r="86" ht="12.75">
      <c r="A86" s="75" t="s">
        <v>283</v>
      </c>
    </row>
    <row r="87" ht="12.75">
      <c r="A87" s="75" t="s">
        <v>284</v>
      </c>
    </row>
    <row r="88" ht="12.75">
      <c r="A88" s="75" t="s">
        <v>285</v>
      </c>
    </row>
    <row r="89" ht="12.75">
      <c r="A89" s="75" t="s">
        <v>286</v>
      </c>
    </row>
    <row r="90" ht="12.75">
      <c r="A90" s="75" t="s">
        <v>287</v>
      </c>
    </row>
    <row r="91" ht="12.75">
      <c r="A91" s="75" t="s">
        <v>288</v>
      </c>
    </row>
    <row r="92" ht="12.75">
      <c r="A92" s="75" t="s">
        <v>289</v>
      </c>
    </row>
    <row r="93" ht="12.75">
      <c r="A93" s="75" t="s">
        <v>290</v>
      </c>
    </row>
    <row r="94" ht="12.75">
      <c r="A94" s="75" t="s">
        <v>291</v>
      </c>
    </row>
    <row r="95" ht="12.75">
      <c r="A95" s="75" t="s">
        <v>292</v>
      </c>
    </row>
    <row r="96" ht="12.75">
      <c r="A96" s="75" t="s">
        <v>293</v>
      </c>
    </row>
    <row r="97" ht="12.75">
      <c r="A97" s="75" t="s">
        <v>294</v>
      </c>
    </row>
    <row r="98" ht="12.75">
      <c r="A98" s="75" t="s">
        <v>295</v>
      </c>
    </row>
    <row r="99" ht="12.75">
      <c r="A99" s="75" t="s">
        <v>296</v>
      </c>
    </row>
    <row r="100" ht="12.75">
      <c r="A100" s="75" t="s">
        <v>297</v>
      </c>
    </row>
    <row r="101" ht="12.75">
      <c r="A101" s="75" t="s">
        <v>298</v>
      </c>
    </row>
    <row r="102" ht="12.75">
      <c r="A102" s="75" t="s">
        <v>299</v>
      </c>
    </row>
    <row r="103" ht="12.75">
      <c r="A103" s="75" t="s">
        <v>300</v>
      </c>
    </row>
    <row r="104" ht="12.75">
      <c r="A104" s="75" t="s">
        <v>301</v>
      </c>
    </row>
    <row r="105" ht="12.75">
      <c r="A105" s="75" t="s">
        <v>302</v>
      </c>
    </row>
    <row r="106" ht="12.75">
      <c r="A106" s="75" t="s">
        <v>303</v>
      </c>
    </row>
    <row r="107" ht="12.75">
      <c r="A107" s="75" t="s">
        <v>304</v>
      </c>
    </row>
    <row r="108" ht="12.75">
      <c r="A108" s="75" t="s">
        <v>305</v>
      </c>
    </row>
    <row r="109" ht="12.75">
      <c r="A109" s="75" t="s">
        <v>306</v>
      </c>
    </row>
    <row r="110" ht="12.75">
      <c r="A110" s="75" t="s">
        <v>307</v>
      </c>
    </row>
    <row r="111" ht="12.75">
      <c r="A111" s="75" t="s">
        <v>308</v>
      </c>
    </row>
    <row r="112" ht="12.75">
      <c r="A112" s="75" t="s">
        <v>309</v>
      </c>
    </row>
    <row r="113" ht="12.75">
      <c r="A113" s="75" t="s">
        <v>310</v>
      </c>
    </row>
    <row r="114" ht="12.75">
      <c r="A114" s="75" t="s">
        <v>311</v>
      </c>
    </row>
    <row r="115" ht="12.75">
      <c r="A115" s="75" t="s">
        <v>312</v>
      </c>
    </row>
    <row r="116" ht="12.75">
      <c r="A116" s="75" t="s">
        <v>313</v>
      </c>
    </row>
    <row r="117" ht="12.75">
      <c r="A117" s="75" t="s">
        <v>314</v>
      </c>
    </row>
    <row r="118" ht="12.75">
      <c r="A118" s="75" t="s">
        <v>315</v>
      </c>
    </row>
    <row r="119" ht="12.75">
      <c r="A119" s="75" t="s">
        <v>316</v>
      </c>
    </row>
    <row r="120" ht="12.75">
      <c r="A120" s="75" t="s">
        <v>317</v>
      </c>
    </row>
    <row r="121" ht="12.75">
      <c r="A121" s="75" t="s">
        <v>318</v>
      </c>
    </row>
    <row r="122" ht="12.75">
      <c r="A122" s="75">
        <v>2003</v>
      </c>
    </row>
    <row r="123" ht="12.75">
      <c r="A123" s="75" t="s">
        <v>319</v>
      </c>
    </row>
    <row r="124" ht="12.75">
      <c r="A124" s="75" t="s">
        <v>320</v>
      </c>
    </row>
    <row r="125" ht="12.75">
      <c r="A125" s="75" t="s">
        <v>321</v>
      </c>
    </row>
    <row r="126" ht="12.75">
      <c r="A126" s="75" t="s">
        <v>322</v>
      </c>
    </row>
    <row r="127" ht="12.75">
      <c r="A127" s="75" t="s">
        <v>323</v>
      </c>
    </row>
    <row r="128" ht="12.75">
      <c r="A128" s="75" t="s">
        <v>324</v>
      </c>
    </row>
    <row r="129" ht="12.75">
      <c r="A129" s="75" t="s">
        <v>325</v>
      </c>
    </row>
    <row r="130" ht="12.75">
      <c r="A130" s="75" t="s">
        <v>326</v>
      </c>
    </row>
    <row r="131" ht="12.75">
      <c r="A131" s="75" t="s">
        <v>327</v>
      </c>
    </row>
    <row r="132" ht="12.75">
      <c r="A132" s="75" t="s">
        <v>328</v>
      </c>
    </row>
    <row r="133" ht="12.75">
      <c r="A133" s="75" t="s">
        <v>329</v>
      </c>
    </row>
    <row r="134" ht="12.75">
      <c r="A134" s="75" t="s">
        <v>330</v>
      </c>
    </row>
    <row r="135" ht="12.75">
      <c r="A135" s="75" t="s">
        <v>331</v>
      </c>
    </row>
    <row r="136" ht="12.75">
      <c r="A136" s="75" t="s">
        <v>332</v>
      </c>
    </row>
    <row r="137" ht="12.75">
      <c r="A137" s="75" t="s">
        <v>333</v>
      </c>
    </row>
    <row r="138" ht="12.75">
      <c r="A138" s="75" t="s">
        <v>334</v>
      </c>
    </row>
    <row r="139" ht="12.75">
      <c r="A139" s="75" t="s">
        <v>335</v>
      </c>
    </row>
    <row r="140" ht="12.75">
      <c r="A140" s="75" t="s">
        <v>336</v>
      </c>
    </row>
    <row r="141" ht="12.75">
      <c r="A141" s="75" t="s">
        <v>337</v>
      </c>
    </row>
    <row r="142" ht="12.75">
      <c r="A142" s="75" t="s">
        <v>338</v>
      </c>
    </row>
    <row r="143" ht="12.75">
      <c r="A143" s="75" t="s">
        <v>339</v>
      </c>
    </row>
    <row r="144" ht="12.75">
      <c r="A144" s="75" t="s">
        <v>340</v>
      </c>
    </row>
    <row r="145" ht="12.75">
      <c r="A145" s="75" t="s">
        <v>341</v>
      </c>
    </row>
    <row r="146" ht="12.75">
      <c r="A146" s="75" t="s">
        <v>342</v>
      </c>
    </row>
    <row r="147" ht="12.75">
      <c r="A147" s="75" t="s">
        <v>343</v>
      </c>
    </row>
    <row r="148" ht="12.75">
      <c r="A148" s="75" t="s">
        <v>344</v>
      </c>
    </row>
    <row r="149" ht="12.75">
      <c r="A149" s="75" t="s">
        <v>345</v>
      </c>
    </row>
    <row r="150" ht="12.75">
      <c r="A150" s="75" t="s">
        <v>263</v>
      </c>
    </row>
    <row r="151" ht="12.75">
      <c r="A151" s="75" t="s">
        <v>346</v>
      </c>
    </row>
    <row r="152" ht="12.75">
      <c r="A152" s="75" t="s">
        <v>347</v>
      </c>
    </row>
    <row r="153" ht="12.75">
      <c r="A153" s="75" t="s">
        <v>348</v>
      </c>
    </row>
    <row r="154" ht="12.75">
      <c r="A154" s="75" t="s">
        <v>349</v>
      </c>
    </row>
    <row r="155" ht="12.75">
      <c r="A155" s="75" t="s">
        <v>350</v>
      </c>
    </row>
    <row r="156" ht="12.75">
      <c r="A156" s="75" t="s">
        <v>351</v>
      </c>
    </row>
    <row r="157" ht="12.75">
      <c r="A157" s="75" t="s">
        <v>352</v>
      </c>
    </row>
    <row r="158" ht="12.75">
      <c r="A158" s="75" t="s">
        <v>353</v>
      </c>
    </row>
    <row r="159" ht="12.75">
      <c r="A159" s="75" t="s">
        <v>354</v>
      </c>
    </row>
    <row r="160" ht="12.75">
      <c r="A160" s="75" t="s">
        <v>355</v>
      </c>
    </row>
    <row r="161" ht="12.75">
      <c r="A161" s="75" t="s">
        <v>356</v>
      </c>
    </row>
    <row r="162" ht="12.75">
      <c r="A162" s="75" t="s">
        <v>357</v>
      </c>
    </row>
    <row r="163" ht="12.75">
      <c r="A163" s="75" t="s">
        <v>358</v>
      </c>
    </row>
    <row r="164" ht="12.75">
      <c r="A164" s="75" t="s">
        <v>359</v>
      </c>
    </row>
    <row r="165" ht="12.75">
      <c r="A165" s="75" t="s">
        <v>360</v>
      </c>
    </row>
    <row r="166" ht="12.75">
      <c r="A166" s="75" t="s">
        <v>361</v>
      </c>
    </row>
    <row r="167" ht="12.75">
      <c r="A167" s="75" t="s">
        <v>362</v>
      </c>
    </row>
    <row r="168" ht="12.75">
      <c r="A168" s="75" t="s">
        <v>363</v>
      </c>
    </row>
    <row r="169" ht="12.75">
      <c r="A169" s="75" t="s">
        <v>364</v>
      </c>
    </row>
    <row r="170" ht="12.75">
      <c r="A170" s="75" t="s">
        <v>365</v>
      </c>
    </row>
    <row r="171" ht="12.75">
      <c r="A171" s="75" t="s">
        <v>366</v>
      </c>
    </row>
    <row r="172" ht="12.75">
      <c r="A172" s="75" t="s">
        <v>367</v>
      </c>
    </row>
    <row r="173" ht="12.75">
      <c r="A173" s="75" t="s">
        <v>368</v>
      </c>
    </row>
    <row r="174" ht="12.75">
      <c r="A174" s="75" t="s">
        <v>369</v>
      </c>
    </row>
    <row r="175" ht="12.75">
      <c r="A175" s="75" t="s">
        <v>370</v>
      </c>
    </row>
    <row r="176" ht="12.75">
      <c r="A176" s="75" t="s">
        <v>371</v>
      </c>
    </row>
    <row r="177" ht="12.75">
      <c r="A177" s="75" t="s">
        <v>372</v>
      </c>
    </row>
    <row r="178" ht="12.75">
      <c r="A178" s="75" t="s">
        <v>373</v>
      </c>
    </row>
    <row r="179" ht="12.75">
      <c r="A179" s="75" t="s">
        <v>374</v>
      </c>
    </row>
    <row r="180" ht="12.75">
      <c r="A180" s="75" t="s">
        <v>375</v>
      </c>
    </row>
    <row r="181" ht="12.75">
      <c r="A181" s="75" t="s">
        <v>376</v>
      </c>
    </row>
    <row r="182" ht="12.75">
      <c r="A182" s="75" t="s">
        <v>377</v>
      </c>
    </row>
    <row r="183" ht="12.75">
      <c r="A183" s="75">
        <v>2</v>
      </c>
    </row>
    <row r="184" ht="12.75">
      <c r="A184" s="75" t="s">
        <v>378</v>
      </c>
    </row>
    <row r="185" ht="12.75">
      <c r="A185" s="75" t="s">
        <v>379</v>
      </c>
    </row>
    <row r="186" ht="12.75">
      <c r="A186" s="75" t="s">
        <v>380</v>
      </c>
    </row>
    <row r="187" ht="12.75">
      <c r="A187" s="75" t="s">
        <v>381</v>
      </c>
    </row>
    <row r="188" ht="12.75">
      <c r="A188" s="75" t="s">
        <v>382</v>
      </c>
    </row>
    <row r="189" ht="12.75">
      <c r="A189" s="75" t="s">
        <v>383</v>
      </c>
    </row>
    <row r="190" ht="12.75">
      <c r="A190" s="75" t="s">
        <v>384</v>
      </c>
    </row>
    <row r="191" ht="12.75">
      <c r="A191" s="75" t="s">
        <v>385</v>
      </c>
    </row>
    <row r="192" ht="12.75">
      <c r="A192" s="75" t="s">
        <v>386</v>
      </c>
    </row>
    <row r="193" ht="12.75">
      <c r="A193" s="75" t="s">
        <v>387</v>
      </c>
    </row>
    <row r="194" ht="12.75">
      <c r="A194" s="75" t="s">
        <v>388</v>
      </c>
    </row>
    <row r="195" ht="12.75">
      <c r="A195" s="75" t="s">
        <v>389</v>
      </c>
    </row>
    <row r="196" ht="12.75">
      <c r="A196" s="75" t="s">
        <v>390</v>
      </c>
    </row>
    <row r="197" ht="12.75">
      <c r="A197" s="75" t="s">
        <v>391</v>
      </c>
    </row>
    <row r="198" ht="12.75">
      <c r="A198" s="75" t="s">
        <v>392</v>
      </c>
    </row>
    <row r="199" ht="12.75">
      <c r="A199" s="75" t="s">
        <v>393</v>
      </c>
    </row>
    <row r="200" ht="12.75">
      <c r="A200" s="75" t="s">
        <v>394</v>
      </c>
    </row>
    <row r="201" ht="12.75">
      <c r="A201" s="75" t="s">
        <v>395</v>
      </c>
    </row>
    <row r="202" ht="12.75">
      <c r="A202" s="75" t="s">
        <v>396</v>
      </c>
    </row>
    <row r="203" ht="12.75">
      <c r="A203" s="75" t="s">
        <v>397</v>
      </c>
    </row>
    <row r="204" ht="12.75">
      <c r="A204" s="75" t="s">
        <v>398</v>
      </c>
    </row>
    <row r="205" ht="12.75">
      <c r="A205" s="75" t="s">
        <v>399</v>
      </c>
    </row>
    <row r="206" ht="12.75">
      <c r="A206" s="75" t="s">
        <v>400</v>
      </c>
    </row>
    <row r="207" ht="12.75">
      <c r="A207" s="75" t="s">
        <v>401</v>
      </c>
    </row>
    <row r="208" ht="12.75">
      <c r="A208" s="75" t="s">
        <v>402</v>
      </c>
    </row>
    <row r="209" ht="12.75">
      <c r="A209" s="75" t="s">
        <v>403</v>
      </c>
    </row>
    <row r="210" ht="12.75">
      <c r="A210" s="75" t="s">
        <v>404</v>
      </c>
    </row>
    <row r="211" ht="12.75">
      <c r="A211" s="75" t="s">
        <v>405</v>
      </c>
    </row>
    <row r="212" ht="12.75">
      <c r="A212" s="75" t="s">
        <v>406</v>
      </c>
    </row>
    <row r="213" ht="12.75">
      <c r="A213" s="75" t="s">
        <v>407</v>
      </c>
    </row>
    <row r="214" ht="12.75">
      <c r="A214" s="75" t="s">
        <v>408</v>
      </c>
    </row>
    <row r="215" ht="12.75">
      <c r="A215" s="75" t="s">
        <v>409</v>
      </c>
    </row>
    <row r="216" ht="12.75">
      <c r="A216" s="75" t="s">
        <v>410</v>
      </c>
    </row>
    <row r="217" ht="12.75">
      <c r="A217" s="75" t="s">
        <v>411</v>
      </c>
    </row>
    <row r="218" ht="12.75">
      <c r="A218" s="75" t="s">
        <v>412</v>
      </c>
    </row>
    <row r="219" ht="12.75">
      <c r="A219" s="75" t="s">
        <v>413</v>
      </c>
    </row>
    <row r="220" ht="12.75">
      <c r="A220" s="75" t="s">
        <v>414</v>
      </c>
    </row>
    <row r="221" ht="12.75">
      <c r="A221" s="75" t="s">
        <v>415</v>
      </c>
    </row>
    <row r="222" ht="12.75">
      <c r="A222" s="75" t="s">
        <v>416</v>
      </c>
    </row>
    <row r="223" ht="12.75">
      <c r="A223" s="75" t="s">
        <v>417</v>
      </c>
    </row>
    <row r="224" ht="12.75">
      <c r="A224" s="75" t="s">
        <v>418</v>
      </c>
    </row>
    <row r="225" ht="12.75">
      <c r="A225" s="75" t="s">
        <v>419</v>
      </c>
    </row>
    <row r="226" ht="12.75">
      <c r="A226" s="75" t="s">
        <v>420</v>
      </c>
    </row>
    <row r="227" ht="12.75">
      <c r="A227" s="75" t="s">
        <v>421</v>
      </c>
    </row>
    <row r="228" ht="12.75">
      <c r="A228" s="75" t="s">
        <v>422</v>
      </c>
    </row>
    <row r="229" ht="12.75">
      <c r="A229" s="75" t="s">
        <v>423</v>
      </c>
    </row>
    <row r="230" ht="12.75">
      <c r="A230" s="75" t="s">
        <v>424</v>
      </c>
    </row>
    <row r="231" ht="12.75">
      <c r="A231" s="75" t="s">
        <v>304</v>
      </c>
    </row>
    <row r="232" ht="12.75">
      <c r="A232" s="75" t="s">
        <v>425</v>
      </c>
    </row>
    <row r="233" ht="12.75">
      <c r="A233" s="75" t="s">
        <v>426</v>
      </c>
    </row>
    <row r="234" ht="12.75">
      <c r="A234" s="75" t="s">
        <v>427</v>
      </c>
    </row>
    <row r="235" ht="12.75">
      <c r="A235" s="75" t="s">
        <v>428</v>
      </c>
    </row>
    <row r="236" ht="12.75">
      <c r="A236" s="75" t="s">
        <v>429</v>
      </c>
    </row>
    <row r="237" ht="12.75">
      <c r="A237" s="75" t="s">
        <v>430</v>
      </c>
    </row>
    <row r="238" ht="12.75">
      <c r="A238" s="75" t="s">
        <v>431</v>
      </c>
    </row>
    <row r="239" ht="12.75">
      <c r="A239" s="75" t="s">
        <v>432</v>
      </c>
    </row>
    <row r="240" ht="12.75">
      <c r="A240" s="75" t="s">
        <v>433</v>
      </c>
    </row>
    <row r="241" ht="12.75">
      <c r="A241" s="75" t="s">
        <v>434</v>
      </c>
    </row>
    <row r="242" ht="12.75">
      <c r="A242" s="75" t="s">
        <v>435</v>
      </c>
    </row>
    <row r="243" ht="12.75">
      <c r="A243" s="75" t="s">
        <v>436</v>
      </c>
    </row>
    <row r="244" ht="12.75">
      <c r="A244" s="75" t="s">
        <v>437</v>
      </c>
    </row>
    <row r="245" ht="12.75">
      <c r="A245" s="75" t="s">
        <v>438</v>
      </c>
    </row>
    <row r="246" ht="12.75">
      <c r="A246" s="75" t="s">
        <v>439</v>
      </c>
    </row>
    <row r="247" ht="12.75">
      <c r="A247" s="75" t="s">
        <v>440</v>
      </c>
    </row>
    <row r="248" ht="12.75">
      <c r="A248" s="75" t="s">
        <v>441</v>
      </c>
    </row>
    <row r="249" ht="12.75">
      <c r="A249" s="75" t="s">
        <v>442</v>
      </c>
    </row>
    <row r="250" ht="12.75">
      <c r="A250" s="75" t="s">
        <v>443</v>
      </c>
    </row>
    <row r="251" ht="12.75">
      <c r="A251" s="75" t="s">
        <v>444</v>
      </c>
    </row>
    <row r="252" ht="12.75">
      <c r="A252" s="75" t="s">
        <v>445</v>
      </c>
    </row>
    <row r="253" ht="12.75">
      <c r="A253" s="75" t="s">
        <v>446</v>
      </c>
    </row>
    <row r="254" ht="12.75">
      <c r="A254" s="75" t="s">
        <v>447</v>
      </c>
    </row>
    <row r="255" ht="12.75">
      <c r="A255" s="75" t="s">
        <v>448</v>
      </c>
    </row>
    <row r="256" ht="12.75">
      <c r="A256" s="75" t="s">
        <v>449</v>
      </c>
    </row>
    <row r="257" ht="12.75">
      <c r="A257" s="75" t="s">
        <v>450</v>
      </c>
    </row>
    <row r="258" ht="12.75">
      <c r="A258" s="75" t="s">
        <v>451</v>
      </c>
    </row>
    <row r="259" ht="12.75">
      <c r="A259" s="75" t="s">
        <v>452</v>
      </c>
    </row>
    <row r="260" ht="12.75">
      <c r="A260" s="75" t="s">
        <v>453</v>
      </c>
    </row>
    <row r="261" ht="12.75">
      <c r="A261" s="75" t="s">
        <v>454</v>
      </c>
    </row>
    <row r="262" ht="12.75">
      <c r="A262" s="75" t="s">
        <v>455</v>
      </c>
    </row>
    <row r="263" ht="12.75">
      <c r="A263" s="75" t="s">
        <v>456</v>
      </c>
    </row>
    <row r="264" ht="12.75">
      <c r="A264" s="75" t="s">
        <v>457</v>
      </c>
    </row>
    <row r="265" ht="12.75">
      <c r="A265" s="75" t="s">
        <v>458</v>
      </c>
    </row>
    <row r="266" ht="12.75">
      <c r="A266" s="75" t="s">
        <v>459</v>
      </c>
    </row>
    <row r="267" ht="12.75">
      <c r="A267" s="75" t="s">
        <v>460</v>
      </c>
    </row>
    <row r="268" ht="12.75">
      <c r="A268" s="75" t="s">
        <v>461</v>
      </c>
    </row>
    <row r="269" ht="12.75">
      <c r="A269" s="75" t="s">
        <v>462</v>
      </c>
    </row>
    <row r="270" ht="12.75">
      <c r="A270" s="75" t="s">
        <v>463</v>
      </c>
    </row>
    <row r="271" ht="12.75">
      <c r="A271" s="75" t="s">
        <v>464</v>
      </c>
    </row>
    <row r="272" ht="12.75">
      <c r="A272" s="75" t="s">
        <v>465</v>
      </c>
    </row>
    <row r="273" ht="12.75">
      <c r="A273" s="75" t="s">
        <v>466</v>
      </c>
    </row>
    <row r="274" ht="12.75">
      <c r="A274" s="75" t="s">
        <v>263</v>
      </c>
    </row>
    <row r="275" ht="12.75">
      <c r="A275" s="75" t="s">
        <v>467</v>
      </c>
    </row>
    <row r="276" ht="12.75">
      <c r="A276" s="75" t="s">
        <v>468</v>
      </c>
    </row>
    <row r="277" ht="12.75">
      <c r="A277" s="75" t="s">
        <v>469</v>
      </c>
    </row>
    <row r="278" ht="12.75">
      <c r="A278" s="75" t="s">
        <v>470</v>
      </c>
    </row>
    <row r="279" ht="12.75">
      <c r="A279" s="75" t="s">
        <v>471</v>
      </c>
    </row>
    <row r="280" ht="12.75">
      <c r="A280" s="75" t="s">
        <v>472</v>
      </c>
    </row>
    <row r="281" ht="12.75">
      <c r="A281" s="75" t="s">
        <v>473</v>
      </c>
    </row>
    <row r="282" ht="12.75">
      <c r="A282" s="75" t="s">
        <v>474</v>
      </c>
    </row>
    <row r="283" ht="12.75">
      <c r="A283" s="75" t="s">
        <v>475</v>
      </c>
    </row>
    <row r="284" ht="12.75">
      <c r="A284" s="75" t="s">
        <v>476</v>
      </c>
    </row>
    <row r="285" ht="12.75">
      <c r="A285" s="75" t="s">
        <v>477</v>
      </c>
    </row>
    <row r="286" ht="12.75">
      <c r="A286" s="75" t="s">
        <v>478</v>
      </c>
    </row>
    <row r="287" ht="12.75">
      <c r="A287" s="75" t="s">
        <v>479</v>
      </c>
    </row>
    <row r="288" ht="12.75">
      <c r="A288" s="75" t="s">
        <v>480</v>
      </c>
    </row>
    <row r="289" ht="12.75">
      <c r="A289" s="75" t="s">
        <v>481</v>
      </c>
    </row>
    <row r="290" ht="12.75">
      <c r="A290" s="75"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 EMR Compliance Test / Documentation V1.1</dc:title>
  <dc:subject>EMR Compliance 2003.</dc:subject>
  <dc:creator>david e burger</dc:creator>
  <cp:keywords>Compliance, ACA</cp:keywords>
  <dc:description>Written around ACA compliance documentation, based on ACA documentation available 4 June 2003.  Tested to ALL tables with notes.</dc:description>
  <cp:lastModifiedBy>Kirt Blattenberger</cp:lastModifiedBy>
  <cp:lastPrinted>2013-02-15T03:51:51Z</cp:lastPrinted>
  <dcterms:created xsi:type="dcterms:W3CDTF">2003-06-05T02:07:27Z</dcterms:created>
  <dcterms:modified xsi:type="dcterms:W3CDTF">2018-07-30T15:36:00Z</dcterms:modified>
  <cp:category>Compliance, ACA</cp:category>
  <cp:version/>
  <cp:contentType/>
  <cp:contentStatus/>
</cp:coreProperties>
</file>